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Mike.Mashilo\OneDrive - tclm.gov.za\Desktop\Tariffs  &amp; Policies\Approved Tariffs 2025\"/>
    </mc:Choice>
  </mc:AlternateContent>
  <xr:revisionPtr revIDLastSave="0" documentId="13_ncr:1_{D340F19F-7A0C-4253-B044-9D0BECA9DD5F}" xr6:coauthVersionLast="47" xr6:coauthVersionMax="47" xr10:uidLastSave="{00000000-0000-0000-0000-000000000000}"/>
  <bookViews>
    <workbookView xWindow="-110" yWindow="-110" windowWidth="19420" windowHeight="11500" firstSheet="1" activeTab="4" xr2:uid="{00000000-000D-0000-FFFF-FFFF00000000}"/>
  </bookViews>
  <sheets>
    <sheet name="Electricity" sheetId="1" state="hidden" r:id="rId1"/>
    <sheet name="Water" sheetId="14" r:id="rId2"/>
    <sheet name="Refuse" sheetId="4" r:id="rId3"/>
    <sheet name="Sewer" sheetId="15" r:id="rId4"/>
    <sheet name="New Assessment Rates" sheetId="13" r:id="rId5"/>
  </sheets>
  <definedNames>
    <definedName name="_xlnm.Print_Area" localSheetId="0">Electricity!$A$3:$L$129</definedName>
    <definedName name="_xlnm.Print_Area" localSheetId="4">'New Assessment Rates'!$A$1:$D$74</definedName>
    <definedName name="_xlnm.Print_Titles" localSheetId="0">Electricity!$1:$2</definedName>
    <definedName name="_xlnm.Print_Titles" localSheetId="2">Refuse!$2:$2</definedName>
    <definedName name="_xlnm.Print_Titles" localSheetId="1">Water!$1:$2</definedName>
    <definedName name="Z_A2206A9C_27AF_4C72_88CD_4B06586A517D_.wvu.PrintArea" localSheetId="0" hidden="1">Electricity!$A$3:$F$127</definedName>
    <definedName name="Z_A2206A9C_27AF_4C72_88CD_4B06586A517D_.wvu.PrintArea" localSheetId="2" hidden="1">Refuse!$A$3:$B$47</definedName>
    <definedName name="Z_A2206A9C_27AF_4C72_88CD_4B06586A517D_.wvu.PrintArea" localSheetId="1" hidden="1">Water!$A$3:$B$55</definedName>
    <definedName name="Z_A2206A9C_27AF_4C72_88CD_4B06586A517D_.wvu.PrintTitles" localSheetId="0" hidden="1">Electricity!$1:$2</definedName>
    <definedName name="Z_A2206A9C_27AF_4C72_88CD_4B06586A517D_.wvu.PrintTitles" localSheetId="2" hidden="1">Refuse!$1:$2</definedName>
    <definedName name="Z_A2206A9C_27AF_4C72_88CD_4B06586A517D_.wvu.PrintTitles" localSheetId="1" hidden="1">Water!$1:$2</definedName>
    <definedName name="Z_ABF29F7D_4100_42E3_AB41_0A7CDA7B14FC_.wvu.PrintArea" localSheetId="0" hidden="1">Electricity!$A$3:$F$127</definedName>
    <definedName name="Z_ABF29F7D_4100_42E3_AB41_0A7CDA7B14FC_.wvu.PrintArea" localSheetId="1" hidden="1">Water!$A$1:$B$55</definedName>
    <definedName name="Z_ABF29F7D_4100_42E3_AB41_0A7CDA7B14FC_.wvu.PrintTitles" localSheetId="0" hidden="1">Electricity!$1:$2</definedName>
  </definedNames>
  <calcPr calcId="191029"/>
  <customWorkbookViews>
    <customWorkbookView name="Jopie Basson - Personal View" guid="{A2206A9C-27AF-4C72-88CD-4B06586A517D}" mergeInterval="0" personalView="1" maximized="1" windowWidth="1020" windowHeight="538" activeSheetId="1"/>
    <customWorkbookView name="Isaac Thabethe - Personal View" guid="{ABF29F7D-4100-42E3-AB41-0A7CDA7B14FC}" mergeInterval="0" personalView="1" maximized="1" windowWidth="796" windowHeight="4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15" l="1"/>
  <c r="P32" i="15" s="1"/>
  <c r="M32" i="15"/>
  <c r="J32" i="15"/>
  <c r="L32" i="15" s="1"/>
  <c r="G32" i="15"/>
  <c r="H32" i="15" s="1"/>
  <c r="D32" i="15"/>
  <c r="E32" i="15" s="1"/>
  <c r="M27" i="15"/>
  <c r="N27" i="15" s="1"/>
  <c r="O27" i="15" s="1"/>
  <c r="P27" i="15" s="1"/>
  <c r="J27" i="15"/>
  <c r="L27" i="15" s="1"/>
  <c r="G27" i="15"/>
  <c r="H27" i="15" s="1"/>
  <c r="D27" i="15"/>
  <c r="E27" i="15" s="1"/>
  <c r="M18" i="15"/>
  <c r="N18" i="15" s="1"/>
  <c r="O18" i="15" s="1"/>
  <c r="P18" i="15" s="1"/>
  <c r="J18" i="15"/>
  <c r="L18" i="15" s="1"/>
  <c r="G18" i="15"/>
  <c r="H18" i="15" s="1"/>
  <c r="D18" i="15"/>
  <c r="E18" i="15" s="1"/>
  <c r="M14" i="15"/>
  <c r="N14" i="15" s="1"/>
  <c r="O14" i="15" s="1"/>
  <c r="P14" i="15" s="1"/>
  <c r="J14" i="15"/>
  <c r="L14" i="15" s="1"/>
  <c r="G14" i="15"/>
  <c r="H14" i="15" s="1"/>
  <c r="D14" i="15"/>
  <c r="E14" i="15" s="1"/>
  <c r="M10" i="15"/>
  <c r="N10" i="15" s="1"/>
  <c r="O10" i="15" s="1"/>
  <c r="P10" i="15" s="1"/>
  <c r="J10" i="15"/>
  <c r="L10" i="15" s="1"/>
  <c r="G10" i="15"/>
  <c r="H10" i="15" s="1"/>
  <c r="D10" i="15"/>
  <c r="E10" i="15" s="1"/>
  <c r="M6" i="15"/>
  <c r="N6" i="15" s="1"/>
  <c r="O6" i="15" s="1"/>
  <c r="P6" i="15" s="1"/>
  <c r="J6" i="15"/>
  <c r="L6" i="15" s="1"/>
  <c r="G6" i="15"/>
  <c r="H6" i="15" s="1"/>
  <c r="D6" i="15"/>
  <c r="E6" i="15" s="1"/>
  <c r="J54" i="4"/>
  <c r="J68" i="4"/>
  <c r="N45" i="14"/>
  <c r="N49" i="14"/>
  <c r="N19" i="14"/>
  <c r="N8" i="14"/>
  <c r="N9" i="14"/>
  <c r="N6" i="14"/>
  <c r="I75" i="4"/>
  <c r="J75" i="4" s="1"/>
  <c r="I54" i="4"/>
  <c r="I56" i="4"/>
  <c r="J56" i="4" s="1"/>
  <c r="I60" i="4"/>
  <c r="J60" i="4" s="1"/>
  <c r="I62" i="4"/>
  <c r="J62" i="4" s="1"/>
  <c r="I64" i="4"/>
  <c r="J64" i="4" s="1"/>
  <c r="I68" i="4"/>
  <c r="I37" i="4"/>
  <c r="J37" i="4" s="1"/>
  <c r="I19" i="4"/>
  <c r="J19" i="4" s="1"/>
  <c r="M49" i="14"/>
  <c r="K45" i="14"/>
  <c r="L45" i="14" s="1"/>
  <c r="M45" i="14" s="1"/>
  <c r="K30" i="14"/>
  <c r="L30" i="14" s="1"/>
  <c r="M30" i="14" s="1"/>
  <c r="N30" i="14" s="1"/>
  <c r="K31" i="14"/>
  <c r="L31" i="14" s="1"/>
  <c r="M31" i="14" s="1"/>
  <c r="N31" i="14" s="1"/>
  <c r="G54" i="4"/>
  <c r="H54" i="4" s="1"/>
  <c r="G56" i="4"/>
  <c r="H56" i="4" s="1"/>
  <c r="G60" i="4"/>
  <c r="H60" i="4" s="1"/>
  <c r="G62" i="4"/>
  <c r="H62" i="4" s="1"/>
  <c r="G64" i="4"/>
  <c r="H64" i="4" s="1"/>
  <c r="G66" i="4"/>
  <c r="H66" i="4" s="1"/>
  <c r="I66" i="4" s="1"/>
  <c r="J66" i="4" s="1"/>
  <c r="G68" i="4"/>
  <c r="H68" i="4" s="1"/>
  <c r="G75" i="4"/>
  <c r="G52" i="4"/>
  <c r="H52" i="4" s="1"/>
  <c r="I52" i="4" s="1"/>
  <c r="J52" i="4" s="1"/>
  <c r="G29" i="4"/>
  <c r="H29" i="4" s="1"/>
  <c r="I29" i="4" s="1"/>
  <c r="J29" i="4" s="1"/>
  <c r="G31" i="4"/>
  <c r="H31" i="4" s="1"/>
  <c r="I31" i="4" s="1"/>
  <c r="J31" i="4" s="1"/>
  <c r="G35" i="4"/>
  <c r="H35" i="4" s="1"/>
  <c r="I35" i="4" s="1"/>
  <c r="J35" i="4" s="1"/>
  <c r="G37" i="4"/>
  <c r="H37" i="4" s="1"/>
  <c r="G39" i="4"/>
  <c r="H39" i="4" s="1"/>
  <c r="I39" i="4" s="1"/>
  <c r="J39" i="4" s="1"/>
  <c r="G41" i="4"/>
  <c r="H41" i="4" s="1"/>
  <c r="I41" i="4" s="1"/>
  <c r="J41" i="4" s="1"/>
  <c r="G43" i="4"/>
  <c r="H43" i="4" s="1"/>
  <c r="I43" i="4" s="1"/>
  <c r="J43" i="4" s="1"/>
  <c r="G27" i="4"/>
  <c r="H27" i="4" s="1"/>
  <c r="I27" i="4" s="1"/>
  <c r="J27" i="4" s="1"/>
  <c r="G11" i="4"/>
  <c r="H11" i="4" s="1"/>
  <c r="I11" i="4" s="1"/>
  <c r="J11" i="4" s="1"/>
  <c r="G19" i="4"/>
  <c r="H19" i="4" s="1"/>
  <c r="G6" i="4"/>
  <c r="H6" i="4" s="1"/>
  <c r="I6" i="4" s="1"/>
  <c r="J6" i="4" s="1"/>
  <c r="K40" i="14"/>
  <c r="L40" i="14" s="1"/>
  <c r="M40" i="14" s="1"/>
  <c r="N40" i="14" s="1"/>
  <c r="K41" i="14"/>
  <c r="L41" i="14" s="1"/>
  <c r="M41" i="14" s="1"/>
  <c r="N41" i="14" s="1"/>
  <c r="K39" i="14"/>
  <c r="L39" i="14" s="1"/>
  <c r="M39" i="14" s="1"/>
  <c r="N39" i="14" s="1"/>
  <c r="K7" i="14"/>
  <c r="L7" i="14" s="1"/>
  <c r="M7" i="14" s="1"/>
  <c r="N7" i="14" s="1"/>
  <c r="K8" i="14"/>
  <c r="L8" i="14" s="1"/>
  <c r="M8" i="14" s="1"/>
  <c r="K9" i="14"/>
  <c r="L9" i="14" s="1"/>
  <c r="M9" i="14" s="1"/>
  <c r="K12" i="14"/>
  <c r="L12" i="14" s="1"/>
  <c r="M12" i="14" s="1"/>
  <c r="N12" i="14" s="1"/>
  <c r="K13" i="14"/>
  <c r="L13" i="14" s="1"/>
  <c r="M13" i="14" s="1"/>
  <c r="N13" i="14" s="1"/>
  <c r="K14" i="14"/>
  <c r="L14" i="14" s="1"/>
  <c r="M14" i="14" s="1"/>
  <c r="N14" i="14" s="1"/>
  <c r="K15" i="14"/>
  <c r="L15" i="14" s="1"/>
  <c r="M15" i="14" s="1"/>
  <c r="N15" i="14" s="1"/>
  <c r="K19" i="14"/>
  <c r="L19" i="14" s="1"/>
  <c r="M19" i="14" s="1"/>
  <c r="K20" i="14"/>
  <c r="L20" i="14" s="1"/>
  <c r="M20" i="14" s="1"/>
  <c r="N20" i="14" s="1"/>
  <c r="K21" i="14"/>
  <c r="L21" i="14" s="1"/>
  <c r="M21" i="14" s="1"/>
  <c r="N21" i="14" s="1"/>
  <c r="K25" i="14"/>
  <c r="L25" i="14" s="1"/>
  <c r="M25" i="14" s="1"/>
  <c r="N25" i="14" s="1"/>
  <c r="K26" i="14"/>
  <c r="L26" i="14" s="1"/>
  <c r="M26" i="14" s="1"/>
  <c r="N26" i="14" s="1"/>
  <c r="K35" i="14"/>
  <c r="L35" i="14" s="1"/>
  <c r="M35" i="14" s="1"/>
  <c r="N35" i="14" s="1"/>
  <c r="K49" i="14"/>
  <c r="K6" i="14"/>
  <c r="L6" i="14" s="1"/>
  <c r="M6" i="14" s="1"/>
  <c r="G6" i="14"/>
  <c r="H6" i="14" s="1"/>
  <c r="G7" i="14"/>
  <c r="H7" i="14" s="1"/>
  <c r="G8" i="14"/>
  <c r="H8" i="14" s="1"/>
  <c r="G12" i="14"/>
  <c r="H12" i="14" s="1"/>
  <c r="G19" i="14"/>
  <c r="H19" i="14" s="1"/>
  <c r="G20" i="14"/>
  <c r="H20" i="14" s="1"/>
  <c r="G25" i="14"/>
  <c r="H25" i="14" s="1"/>
  <c r="G30" i="14"/>
  <c r="H30" i="14" s="1"/>
  <c r="G35" i="14"/>
  <c r="H35" i="14" s="1"/>
  <c r="G39" i="14"/>
  <c r="H39" i="14" s="1"/>
  <c r="G40" i="14"/>
  <c r="H40" i="14" s="1"/>
  <c r="G41" i="14"/>
  <c r="H41" i="14" s="1"/>
  <c r="G45" i="14"/>
  <c r="H45" i="14" s="1"/>
  <c r="G49" i="14"/>
  <c r="H49" i="14" s="1"/>
  <c r="I7" i="14"/>
  <c r="I8" i="14"/>
  <c r="I19" i="14"/>
  <c r="I20" i="14"/>
  <c r="I25" i="14"/>
  <c r="I27" i="14"/>
  <c r="I30" i="14"/>
  <c r="I35" i="14"/>
  <c r="I39" i="14"/>
  <c r="I40" i="14"/>
  <c r="I41" i="14"/>
  <c r="I45" i="14"/>
  <c r="I49" i="14"/>
  <c r="J6" i="14"/>
  <c r="J7" i="14"/>
  <c r="J8" i="14"/>
  <c r="J9" i="14"/>
  <c r="J12" i="14"/>
  <c r="J19" i="14"/>
  <c r="J20" i="14"/>
  <c r="J25" i="14"/>
  <c r="J27" i="14"/>
  <c r="J30" i="14"/>
  <c r="J35" i="14"/>
  <c r="J37" i="14"/>
  <c r="J38" i="14"/>
  <c r="J39" i="14"/>
  <c r="J40" i="14"/>
  <c r="J41" i="14"/>
  <c r="J42" i="14"/>
  <c r="J43" i="14"/>
  <c r="J44" i="14"/>
  <c r="J45" i="14"/>
  <c r="J46" i="14"/>
  <c r="J47" i="14"/>
  <c r="J48" i="14"/>
  <c r="J49" i="14"/>
  <c r="D12" i="14" l="1"/>
  <c r="E12" i="14" s="1"/>
  <c r="D6" i="14"/>
  <c r="E6" i="14" s="1"/>
  <c r="D49" i="14" l="1"/>
  <c r="E49" i="14" s="1"/>
  <c r="D45" i="14"/>
  <c r="E45" i="14" s="1"/>
  <c r="D41" i="14"/>
  <c r="E41" i="14" s="1"/>
  <c r="D40" i="14"/>
  <c r="E40" i="14" s="1"/>
  <c r="D39" i="14"/>
  <c r="E39" i="14" s="1"/>
  <c r="D35" i="14"/>
  <c r="E35" i="14" s="1"/>
  <c r="D30" i="14"/>
  <c r="E30" i="14" s="1"/>
  <c r="D25" i="14"/>
  <c r="E25" i="14" s="1"/>
  <c r="D19" i="14"/>
  <c r="E19" i="14" s="1"/>
  <c r="D8" i="14"/>
  <c r="E8" i="14" s="1"/>
  <c r="D7" i="14"/>
  <c r="E7" i="14" s="1"/>
  <c r="D56" i="4" l="1"/>
  <c r="E56" i="4" s="1"/>
  <c r="D54" i="4" l="1"/>
  <c r="E54" i="4" s="1"/>
  <c r="C18" i="13" l="1"/>
  <c r="D18" i="13" s="1"/>
  <c r="C10" i="13"/>
  <c r="D10" i="13" s="1"/>
  <c r="D11" i="4" l="1"/>
  <c r="E11" i="4" s="1"/>
  <c r="D75" i="4"/>
  <c r="E75" i="4" s="1"/>
  <c r="D39" i="4"/>
  <c r="E39" i="4" s="1"/>
  <c r="D29" i="4"/>
  <c r="E29" i="4" s="1"/>
  <c r="D37" i="4"/>
  <c r="E37" i="4" s="1"/>
  <c r="D6" i="4"/>
  <c r="E6" i="4" s="1"/>
  <c r="D31" i="4"/>
  <c r="E31" i="4" s="1"/>
  <c r="D19" i="4"/>
  <c r="E19" i="4" s="1"/>
  <c r="D35" i="4"/>
  <c r="E35" i="4" s="1"/>
  <c r="D27" i="4"/>
  <c r="E27" i="4" s="1"/>
  <c r="D62" i="4"/>
  <c r="E62" i="4" s="1"/>
  <c r="D52" i="4"/>
  <c r="E52" i="4" s="1"/>
  <c r="D64" i="4"/>
  <c r="E64" i="4" s="1"/>
  <c r="D60" i="4"/>
  <c r="E60" i="4" s="1"/>
  <c r="D68" i="4" l="1"/>
  <c r="E68" i="4" s="1"/>
  <c r="D66" i="4"/>
  <c r="E66" i="4" s="1"/>
  <c r="D41" i="4" l="1"/>
  <c r="E41" i="4" s="1"/>
  <c r="D43" i="4"/>
  <c r="E43" i="4" s="1"/>
  <c r="G18" i="1"/>
  <c r="G17" i="1"/>
  <c r="L81" i="1"/>
  <c r="L79" i="1"/>
  <c r="L77" i="1"/>
  <c r="L75" i="1"/>
  <c r="J81" i="1"/>
  <c r="J79" i="1"/>
  <c r="J77" i="1"/>
  <c r="J75" i="1"/>
  <c r="L71" i="1"/>
  <c r="L69" i="1"/>
  <c r="L67" i="1"/>
  <c r="L65" i="1"/>
  <c r="L63" i="1"/>
  <c r="L61" i="1"/>
  <c r="L59" i="1"/>
  <c r="J71" i="1"/>
  <c r="J69" i="1"/>
  <c r="J67" i="1"/>
  <c r="J65" i="1"/>
  <c r="J63" i="1"/>
  <c r="J61" i="1"/>
  <c r="J59" i="1"/>
  <c r="K117" i="1"/>
  <c r="I118" i="1"/>
  <c r="K118" i="1" s="1"/>
  <c r="G83" i="1"/>
  <c r="I83" i="1" s="1"/>
  <c r="K83" i="1" s="1"/>
  <c r="G75" i="1"/>
  <c r="H75" i="1" s="1"/>
  <c r="G71" i="1"/>
  <c r="H71" i="1" s="1"/>
  <c r="G69" i="1"/>
  <c r="H69" i="1" s="1"/>
  <c r="G67" i="1"/>
  <c r="H67" i="1" s="1"/>
  <c r="G65" i="1"/>
  <c r="H65" i="1" s="1"/>
  <c r="G63" i="1"/>
  <c r="H63" i="1" s="1"/>
  <c r="G61" i="1"/>
  <c r="H61" i="1" s="1"/>
  <c r="G59" i="1"/>
  <c r="H59" i="1" s="1"/>
  <c r="G81" i="1"/>
  <c r="H81" i="1" s="1"/>
  <c r="G79" i="1"/>
  <c r="H79" i="1" s="1"/>
  <c r="G77" i="1"/>
  <c r="H77" i="1" s="1"/>
  <c r="G84" i="1"/>
  <c r="I84" i="1" s="1"/>
  <c r="K84" i="1" s="1"/>
  <c r="G112" i="1"/>
  <c r="I112" i="1" s="1"/>
  <c r="K112" i="1" s="1"/>
  <c r="G108" i="1"/>
  <c r="I108" i="1" s="1"/>
  <c r="K108" i="1" s="1"/>
  <c r="G102" i="1"/>
  <c r="I102" i="1" s="1"/>
  <c r="K102" i="1" s="1"/>
  <c r="G99" i="1"/>
  <c r="I99" i="1" s="1"/>
  <c r="K99" i="1" s="1"/>
  <c r="G97" i="1"/>
  <c r="I97" i="1" s="1"/>
  <c r="K97" i="1" s="1"/>
  <c r="G93" i="1"/>
  <c r="I93" i="1" s="1"/>
  <c r="K93" i="1" s="1"/>
  <c r="G87" i="1"/>
  <c r="I87" i="1" s="1"/>
  <c r="K87" i="1" s="1"/>
  <c r="G42" i="1"/>
  <c r="I42" i="1" s="1"/>
  <c r="K42" i="1" s="1"/>
  <c r="G34" i="1"/>
  <c r="I34" i="1" s="1"/>
  <c r="K34" i="1" s="1"/>
  <c r="G32" i="1"/>
  <c r="I32" i="1" s="1"/>
  <c r="K32" i="1" s="1"/>
  <c r="G26" i="1"/>
  <c r="I26" i="1" s="1"/>
  <c r="K26" i="1" s="1"/>
  <c r="G24" i="1"/>
  <c r="G114" i="1"/>
  <c r="I114" i="1" s="1"/>
  <c r="K114" i="1" s="1"/>
  <c r="G122" i="1"/>
  <c r="I122" i="1" s="1"/>
  <c r="K122" i="1" s="1"/>
  <c r="G110" i="1"/>
  <c r="I110" i="1" s="1"/>
  <c r="K110" i="1" s="1"/>
  <c r="G106" i="1"/>
  <c r="I106" i="1" s="1"/>
  <c r="K106" i="1" s="1"/>
  <c r="G95" i="1"/>
  <c r="I95" i="1" s="1"/>
  <c r="K95" i="1" s="1"/>
  <c r="G91" i="1"/>
  <c r="I91" i="1" s="1"/>
  <c r="K91" i="1" s="1"/>
  <c r="G40" i="1"/>
  <c r="I40" i="1" s="1"/>
  <c r="K40" i="1" s="1"/>
  <c r="G30" i="1"/>
  <c r="I30" i="1" s="1"/>
  <c r="K30" i="1" s="1"/>
  <c r="G8" i="1"/>
  <c r="D81" i="1"/>
  <c r="D79" i="1"/>
  <c r="D77" i="1"/>
  <c r="D75" i="1"/>
  <c r="D71" i="1"/>
  <c r="D69" i="1"/>
  <c r="D67" i="1"/>
  <c r="D65" i="1"/>
  <c r="D63" i="1"/>
  <c r="D61" i="1"/>
  <c r="D59" i="1"/>
</calcChain>
</file>

<file path=xl/sharedStrings.xml><?xml version="1.0" encoding="utf-8"?>
<sst xmlns="http://schemas.openxmlformats.org/spreadsheetml/2006/main" count="312" uniqueCount="203">
  <si>
    <t>RAW WATER</t>
  </si>
  <si>
    <t>THE CONSUMER ACCOUNTS.</t>
  </si>
  <si>
    <t xml:space="preserve">ALL FIXED CHARGES WILL BE CHARGED AGAINST </t>
  </si>
  <si>
    <t>RESIDENTIAL: HOUSES / FLATS (ALL TOWNS)</t>
  </si>
  <si>
    <t>Note:</t>
  </si>
  <si>
    <t>(h)                Private open space</t>
  </si>
  <si>
    <t>(i)                 Educational Institutions</t>
  </si>
  <si>
    <t>That the residential tariff in respect of such a property be increased with 20% or to the same as business tariff which ever is the lowest.</t>
  </si>
  <si>
    <t>4. TARIFFS FOR THE PROVISION OF REFUSE REMOVAL</t>
  </si>
  <si>
    <t>1. TARIFFS FOR THE PROVISION OF ELECTRICITY</t>
  </si>
  <si>
    <t>Informal Settlement</t>
  </si>
  <si>
    <t>per month</t>
  </si>
  <si>
    <t>SCHOOLS / CRECHES / CHURCHES (ALL TOWNS)</t>
  </si>
  <si>
    <t>HOSTELS  (ALL TOWNS):</t>
  </si>
  <si>
    <t>Description</t>
  </si>
  <si>
    <t>Increase</t>
  </si>
  <si>
    <t>This tariff is applicable to the following consumers :</t>
  </si>
  <si>
    <t>Up to 30A 1P</t>
  </si>
  <si>
    <t>31 to 50A 1P</t>
  </si>
  <si>
    <t>Above 50A 1P</t>
  </si>
  <si>
    <t>Up to 30A 3P</t>
  </si>
  <si>
    <t>31 to 50A 3P</t>
  </si>
  <si>
    <t>51 to 60A 3P</t>
  </si>
  <si>
    <t>Above 60A 3P</t>
  </si>
  <si>
    <t>COST PER UNIT</t>
  </si>
  <si>
    <t>FIXED CHARGE / MONTH</t>
  </si>
  <si>
    <t>Maximum Demand (Low Voltage)</t>
  </si>
  <si>
    <t>Maximum Demand (High Voltage)</t>
  </si>
  <si>
    <t>Bulk Consumers (Off Peak)</t>
  </si>
  <si>
    <t>Bulk Consumer (Peak Time)</t>
  </si>
  <si>
    <t xml:space="preserve"> </t>
  </si>
  <si>
    <t>Cost per unit</t>
  </si>
  <si>
    <t>ALL BASIC CHARGES WILL BE CHARGED AGAINST THE OWNERS ACCOUNT.</t>
  </si>
  <si>
    <t>ALL TARIFFS EXCLUDING VAT</t>
  </si>
  <si>
    <t>Cost per kl</t>
  </si>
  <si>
    <t>Old</t>
  </si>
  <si>
    <t>New</t>
  </si>
  <si>
    <t>Monthly consumption is based upon the period between monthly readings.  Where a monthly reading cannot be taken for any reason, the consumption will be based on the average calculated from the three pervious months consumption.  When the meter is next read any estimation (over / under) will be automatically incorporated into the corrected bill.</t>
  </si>
  <si>
    <t>RESIDENTIAL FOR BUSINESS (GUEST HOUSES etc.)</t>
  </si>
  <si>
    <t>Vacant stands</t>
  </si>
  <si>
    <t>1 X week</t>
  </si>
  <si>
    <t>2 X week</t>
  </si>
  <si>
    <t>3 X week</t>
  </si>
  <si>
    <t>4 X week</t>
  </si>
  <si>
    <t>5 X week</t>
  </si>
  <si>
    <t>(a)                Shops</t>
  </si>
  <si>
    <t>(b)                Trading houses</t>
  </si>
  <si>
    <t>(c)                Office buildings;</t>
  </si>
  <si>
    <t>(d)                Cafes, tearooms and restaurants;</t>
  </si>
  <si>
    <t>(e)                Public halls;</t>
  </si>
  <si>
    <t>(f)                 Industrial enterprises;</t>
  </si>
  <si>
    <t>(g)                Hotels which are licensed in pursuance of the liquor law</t>
  </si>
  <si>
    <t>Tariff 2005/6</t>
  </si>
  <si>
    <t>Vacant Res Stands</t>
  </si>
  <si>
    <t>FLATS WITH LOW VOLTAGE:</t>
  </si>
  <si>
    <t>OLD</t>
  </si>
  <si>
    <t>NEW</t>
  </si>
  <si>
    <t>For the first 50 units - per unit</t>
  </si>
  <si>
    <t>Basic Charge: (per month)</t>
  </si>
  <si>
    <t>Fixed charge - per month</t>
  </si>
  <si>
    <t>KVA - per KVA</t>
  </si>
  <si>
    <t>Up to 60 Amp / 3 Phase - per unit</t>
  </si>
  <si>
    <t>Basic Charge - per month</t>
  </si>
  <si>
    <t>Low Voltage - per unit</t>
  </si>
  <si>
    <t>Fixed Charge - per month</t>
  </si>
  <si>
    <t>Basic Charge: - per month</t>
  </si>
  <si>
    <t>KVA - Per KVA</t>
  </si>
  <si>
    <t>Basic Charge - Per Month</t>
  </si>
  <si>
    <t>Tariff 2006/7</t>
  </si>
  <si>
    <t xml:space="preserve">Basic increase </t>
  </si>
  <si>
    <t>Units increase</t>
  </si>
  <si>
    <t>2007/2008</t>
  </si>
  <si>
    <t>Basic</t>
  </si>
  <si>
    <t>Tariff 2007/8</t>
  </si>
  <si>
    <r>
      <t>UNIT COST PER KWH</t>
    </r>
    <r>
      <rPr>
        <sz val="12"/>
        <rFont val="Courier New"/>
        <family val="3"/>
      </rPr>
      <t xml:space="preserve"> </t>
    </r>
    <r>
      <rPr>
        <b/>
        <sz val="12"/>
        <rFont val="Courier New"/>
        <family val="3"/>
      </rPr>
      <t>:</t>
    </r>
  </si>
  <si>
    <r>
      <t>Basic charge</t>
    </r>
    <r>
      <rPr>
        <sz val="12"/>
        <rFont val="Courier New"/>
        <family val="3"/>
      </rPr>
      <t>: - per month</t>
    </r>
  </si>
  <si>
    <r>
      <t>BUSINESS / INDUSTRIAL / INSTITUTIONS (ALL TOWNS):</t>
    </r>
    <r>
      <rPr>
        <b/>
        <sz val="12"/>
        <rFont val="Courier New"/>
        <family val="3"/>
      </rPr>
      <t xml:space="preserve"> </t>
    </r>
  </si>
  <si>
    <r>
      <t>MUNICIPAL BUILDINGS (ALL TOWNS</t>
    </r>
    <r>
      <rPr>
        <sz val="12"/>
        <rFont val="Courier New"/>
        <family val="3"/>
      </rPr>
      <t>)</t>
    </r>
  </si>
  <si>
    <t>2008/2009</t>
  </si>
  <si>
    <t>OLD(2006/7)</t>
  </si>
  <si>
    <t>NEW(2007/8)</t>
  </si>
  <si>
    <t>OLD(2007/8)</t>
  </si>
  <si>
    <t>NEW(2008/9)</t>
  </si>
  <si>
    <t>Exemptions, Rebates and Reductions on Rates</t>
  </si>
  <si>
    <t>Rebates and Reductions</t>
  </si>
  <si>
    <t>Indigents</t>
  </si>
  <si>
    <t>Indigents will be subsidized in accordance with the indigent policy adopted by Council and will not form part of a rebate in terms of the MPRA.</t>
  </si>
  <si>
    <t>Pensioners and Medical unfit applicant (disabled)</t>
  </si>
  <si>
    <t>That the following Exemptions, Rebates and Reductions on Rates be granted</t>
  </si>
  <si>
    <t>KVA - per KVA (Low Voltage)</t>
  </si>
  <si>
    <t>KVA - per KVA (High Voltage)</t>
  </si>
  <si>
    <t>Thereafter, cost per unit</t>
  </si>
  <si>
    <t>INDIGENT CUSTOMERS: MAXIMUM CONSUMPTION OF 100 UNITS PER MONTH</t>
  </si>
  <si>
    <t>Unit Increase</t>
  </si>
  <si>
    <t>UNIT CHARGE / MONTH</t>
  </si>
  <si>
    <t>OLD(2008/9)</t>
  </si>
  <si>
    <t>NEW(2009/10)</t>
  </si>
  <si>
    <t>Energy Rate (c/kwh)(&lt;=50kwh)</t>
  </si>
  <si>
    <t>Energy Rate (c/kwh)(51-350kwh)</t>
  </si>
  <si>
    <t>Energy Rate (c/kwh)(351-600kwh)</t>
  </si>
  <si>
    <t>Energy Rate (c/kwh)(&gt;600kwh)</t>
  </si>
  <si>
    <t>RESIDENTIAL: INDIGENT (ALL TOWNS)</t>
  </si>
  <si>
    <r>
      <t>UNIT COST PER KWH</t>
    </r>
    <r>
      <rPr>
        <sz val="12"/>
        <rFont val="Courier New"/>
        <family val="3"/>
      </rPr>
      <t xml:space="preserve"> </t>
    </r>
    <r>
      <rPr>
        <b/>
        <sz val="12"/>
        <rFont val="Courier New"/>
        <family val="3"/>
      </rPr>
      <t xml:space="preserve">: </t>
    </r>
  </si>
  <si>
    <t>Tariff 2011/2012</t>
  </si>
  <si>
    <t>Tariff 2012/2013</t>
  </si>
  <si>
    <t>Energy Rate (c/kwh)(201-350kwh)</t>
  </si>
  <si>
    <t>Energy Rate (c/kwh)(51-200kwh)</t>
  </si>
  <si>
    <t>Mass Containers</t>
  </si>
  <si>
    <t xml:space="preserve">ALL AVAILIBILTY CHARGES WILL BE CHARGED AGAINST THE OWNERS ACCOUNT. </t>
  </si>
  <si>
    <t>Availibility charge per month:</t>
  </si>
  <si>
    <t>Exemptions</t>
  </si>
  <si>
    <t>ALL TARIFFS EXCLUDE VAT</t>
  </si>
  <si>
    <r>
      <t>Average Monthly Earning in Respect of Preceding 12 Months</t>
    </r>
    <r>
      <rPr>
        <b/>
        <sz val="11"/>
        <rFont val="Times New Roman"/>
        <family val="1"/>
      </rPr>
      <t xml:space="preserve">                          </t>
    </r>
    <r>
      <rPr>
        <b/>
        <u/>
        <sz val="11"/>
        <rFont val="Times New Roman"/>
        <family val="1"/>
      </rPr>
      <t>% Rebate</t>
    </r>
  </si>
  <si>
    <t>AGRICULTURAL :</t>
  </si>
  <si>
    <t xml:space="preserve"> ASSESSMENT RATES </t>
  </si>
  <si>
    <t>RESIDENTIAL: HOUSES (ALL TOWNS)</t>
  </si>
  <si>
    <t xml:space="preserve">For the first 10 kilolitres </t>
  </si>
  <si>
    <t>Basic charge</t>
  </si>
  <si>
    <t>31 kilolitres and above</t>
  </si>
  <si>
    <t>From 11 kilolitres - 30 kilolitres</t>
  </si>
  <si>
    <t>For the first 100 kilolitres</t>
  </si>
  <si>
    <t>101 kilolitres and above</t>
  </si>
  <si>
    <t>IF REQUIRED MORE THAN ONCE A WEEK TARIFFS FOR BUSINESS WILL APPLY</t>
  </si>
  <si>
    <t>Availability charge per month</t>
  </si>
  <si>
    <t>4.4.1</t>
  </si>
  <si>
    <t>4.6.1</t>
  </si>
  <si>
    <t>Residential</t>
  </si>
  <si>
    <t>5.7.1</t>
  </si>
  <si>
    <t>5.7.2</t>
  </si>
  <si>
    <t>5.7.2.1</t>
  </si>
  <si>
    <t>5.7.2.2</t>
  </si>
  <si>
    <t>5.7.2.3</t>
  </si>
  <si>
    <t>RESIDENTIAL: HOUSES (ALL TOWNS) PREPAID WATER</t>
  </si>
  <si>
    <t>2.TARIFFS FOR THE PROVISION OF WATER</t>
  </si>
  <si>
    <t>VAT</t>
  </si>
  <si>
    <t>Incl VAT</t>
  </si>
  <si>
    <t>That the assesment rate ratio of 1:0.25 be applied on the market value of properties categorised as PSI</t>
  </si>
  <si>
    <t>PUBLIC BENEFIT ORGANISATION PROPERTY:</t>
  </si>
  <si>
    <t>That the assesment rate ratio of 1:0.25 be applied on the market value of properties prescribed in Part I of the Ninth Schedule to</t>
  </si>
  <si>
    <t>the Income Tax Act.</t>
  </si>
  <si>
    <t>Owners who qualify in terms of the criteria determined in the policy will be granted a rebate based on the tariff applicable on residential properties.</t>
  </si>
  <si>
    <t>5.7.2.4</t>
  </si>
  <si>
    <t>RESIDENTIAL (Only one dwelling and or one flat per property)</t>
  </si>
  <si>
    <t>REFUSE WILL BE CHARGED AGAINST THE OWNERS ACCOUNT.</t>
  </si>
  <si>
    <t xml:space="preserve">A rebate of 50% will be given on the assessment rate for all residential properties. </t>
  </si>
  <si>
    <t>MUNICIPAL USE (ALL TOWNS)</t>
  </si>
  <si>
    <t>2018 / 2019</t>
  </si>
  <si>
    <t>VAT (15%)</t>
  </si>
  <si>
    <t>2018/2019</t>
  </si>
  <si>
    <r>
      <t>RESIDENTIAL WITH MORE THAN ONE DWELLING INCLUDING: SPECIAL CONSENT USE/GUESTHOUSES / FLATS / B &amp; B /  ECT.(ALL TOWNS)</t>
    </r>
    <r>
      <rPr>
        <b/>
        <sz val="11"/>
        <rFont val="Times New Roman"/>
        <family val="1"/>
      </rPr>
      <t xml:space="preserve"> </t>
    </r>
  </si>
  <si>
    <t>MULTIPLE USE PROPERTY</t>
  </si>
  <si>
    <t>Rates will be charged as per the category.</t>
  </si>
  <si>
    <t xml:space="preserve">RESIDENTIAL WITH MORE THAN ONE DWELLING INCLUDING: SPECIAL CONSENT USE/GUESTHOUSES /FLATS / B &amp; B / AGRI / ECT.(ALL TOWNS) </t>
  </si>
  <si>
    <t xml:space="preserve">RESIDENTIAL WITH MORE THAN ONE DWELLING INCLUDING: SPECIAL CONSENT USE/GUESTHOUSES / FLATS / B &amp; B /  ECT.(ALL TOWNS) </t>
  </si>
  <si>
    <r>
      <t>PUBLIC BENEFIT ORGANISATIONS:LISTED IN THE NINTH SCHEDULE TO THE INCOME TAX ACT(ALL TOWNS)</t>
    </r>
    <r>
      <rPr>
        <b/>
        <sz val="12"/>
        <rFont val="Calibri"/>
        <family val="2"/>
        <scheme val="minor"/>
      </rPr>
      <t xml:space="preserve"> </t>
    </r>
  </si>
  <si>
    <r>
      <t>MUNICIPAL BUILDINGS  (ALL TOWNS</t>
    </r>
    <r>
      <rPr>
        <u/>
        <sz val="12"/>
        <rFont val="Calibri"/>
        <family val="2"/>
        <scheme val="minor"/>
      </rPr>
      <t>)</t>
    </r>
  </si>
  <si>
    <t>From 0 kilolitres -10 kilolitres</t>
  </si>
  <si>
    <t>From 11kilolitres - 30 kilolitres</t>
  </si>
  <si>
    <t>Basic Charge</t>
  </si>
  <si>
    <t>2019-2020 VAT inclusive</t>
  </si>
  <si>
    <t>BUSINESS / INDUSTRIAL / COMMERCIAL / SPECIAL /  PRIVATE OPEN SPACE / MINNING / UTILITIES / PUBLIC SERVICE INFRASTRUCTURE/ PUBLIC SERVICE PURPOSES / ECT. (ALL TOWNS)</t>
  </si>
  <si>
    <t>That the assesment rate ratio of 1:0.25 be applied on the market value of properties categorised as AGR</t>
  </si>
  <si>
    <t xml:space="preserve">A rebate of 25% will be given on the assessment rate for residential with more than one dwelling including: special consent/guesthouses/flats/B &amp; B/ect.  properties. </t>
  </si>
  <si>
    <t xml:space="preserve">The first R15,000 of the market value of all residential properties and of all properties used for multiple purposes, provided one or more components of such properties are used for residential purposes, is exempt from the payment of rates in terms of Section 17(1)(h) of the Property Rates Act. </t>
  </si>
  <si>
    <t>BUSINESS / INDUSTRIAL / MINING / PUBLIC SERVICE PURPOSES / ECT. (ALL TOWNS)</t>
  </si>
  <si>
    <t>BUSINESS / INDUSTRIAL / MINING / PUBLIC SERVICE PURPOSES ECT. (ALL TOWNS)</t>
  </si>
  <si>
    <t>Free</t>
  </si>
  <si>
    <t>RESIDENTIAL : INDIGENT (ALL TOWNS)</t>
  </si>
  <si>
    <t>2020 / 2021(VAT excl)</t>
  </si>
  <si>
    <t>Approved 2020 / 2021 (VAT excl)</t>
  </si>
  <si>
    <t>VACANT / UNDEVELOPED / TOWNSHIP OWNER ACCOUNT</t>
  </si>
  <si>
    <t>UNDEVELOPED STANDS/ TOWNSHIP OWNER ACCOUNT(PER REGISTERED STAND)</t>
  </si>
  <si>
    <t>NB: Monthly consumption is based upon the period between monthly readings.  Where a monthly reading cannot be taken for any reason, the consumption will be based on the average calculated from the three previous months consumption.  When the meter is next read any estimation (over / under) will be automatically incorporated into the corrected bill.</t>
  </si>
  <si>
    <t>Approved 2021/ 2022(VAT excl)</t>
  </si>
  <si>
    <t>Approved tariff 2022/2023(VAT excl)</t>
  </si>
  <si>
    <t>Approved 2022/ 2023(VAT excl)</t>
  </si>
  <si>
    <t>R 7 001.00 - R 8 000.00                                                                                                40%</t>
  </si>
  <si>
    <t>R 8 001.00 - R 10 000.00                                                                                                20%</t>
  </si>
  <si>
    <t>Above R 10 000.00                                                                                                        No rebate</t>
  </si>
  <si>
    <t>R 0 - R5 000.00                                                                                                         100%</t>
  </si>
  <si>
    <t>R 5 001.00 - R 6 000.00                                                                                                80%</t>
  </si>
  <si>
    <t>R 6 001.00 - R 7 000.00                                                                                                60%</t>
  </si>
  <si>
    <r>
      <t>RESIDENTIAL WITH MORE THAN ONE DWELLING INCLUDING: SPECIAL CONSENT USE/ GUESTHOUSES / FLATS / B &amp; B / MULTIPLE USE PROP / AGRI(ECT.(ALL TOWNS)</t>
    </r>
    <r>
      <rPr>
        <b/>
        <sz val="12"/>
        <rFont val="Arial"/>
        <family val="2"/>
      </rPr>
      <t xml:space="preserve"> </t>
    </r>
  </si>
  <si>
    <r>
      <t>PUBLIC BENEFIT ORGANISATIONS:LISTED IN THE NINTH SCHEDULE TO THE INCOME TAX ACT(ALL TOWNS)</t>
    </r>
    <r>
      <rPr>
        <b/>
        <sz val="12"/>
        <rFont val="Arial"/>
        <family val="2"/>
      </rPr>
      <t xml:space="preserve"> </t>
    </r>
  </si>
  <si>
    <t>Approved   Tariff 2023/2024(VAT excl)</t>
  </si>
  <si>
    <t>Approved 2023/ 2024(VAT excl)</t>
  </si>
  <si>
    <t>3. TARIFFS FOR THE PROVISION OF SEWERAGE</t>
  </si>
  <si>
    <t>Approved 2023/ 2024 (VAT excl)</t>
  </si>
  <si>
    <t>RESIDENTIAL: HOUSES</t>
  </si>
  <si>
    <t>Availibility Charge: - per month</t>
  </si>
  <si>
    <t>INDIGENTS</t>
  </si>
  <si>
    <t>Availibility charge - per month</t>
  </si>
  <si>
    <t>R 0.00</t>
  </si>
  <si>
    <r>
      <t>MUNICIPAL BUILDINGS  (ALL TOWNS</t>
    </r>
    <r>
      <rPr>
        <u/>
        <sz val="12"/>
        <rFont val="Arial"/>
        <family val="2"/>
      </rPr>
      <t>)</t>
    </r>
  </si>
  <si>
    <t>Approved  Tariff 2024/2025(VAT excl)</t>
  </si>
  <si>
    <t>APPROVED 2024/ 2025(VAT excl)</t>
  </si>
  <si>
    <t>APPROVED 2024/ 2025 (VAT excl)</t>
  </si>
  <si>
    <t>DESCRIPTION</t>
  </si>
  <si>
    <t>APPROVED RATES TARIFFS FOR THE BOOK YEAR  2024/2025</t>
  </si>
  <si>
    <t>That the assessment rate of 0.01550 amount in the rand remain the same and be levied on the market value of the property.</t>
  </si>
  <si>
    <t>That the baseline assessment rate for Thaba Chweu Municipality of 0.01550 amount in the rand remain the same and be levied on the market value of the property.</t>
  </si>
  <si>
    <t>That the assessment rate of 0.02330 amount in the rand remain the same and be levied on the market value of the property.</t>
  </si>
  <si>
    <t>The maximum income and rebate on the category of income for the 2024/2025 financial year are determined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</si>
</sst>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0.00_-;\-&quot;R&quot;* #,##0.00_-;_-&quot;R&quot;* &quot;-&quot;??_-;_-@_-"/>
    <numFmt numFmtId="43" formatCode="_-* #,##0.00_-;\-* #,##0.00_-;_-* &quot;-&quot;??_-;_-@_-"/>
    <numFmt numFmtId="164" formatCode="_(* #,##0.00_);_(* \(#,##0.00\);_(* &quot;-&quot;??_);_(@_)"/>
    <numFmt numFmtId="165" formatCode="&quot;R&quot;\ #,##0.00;[Red]&quot;R&quot;\ \-#,##0.00"/>
    <numFmt numFmtId="166" formatCode="_ &quot;R&quot;\ * #,##0.00_ ;_ &quot;R&quot;\ * \-#,##0.00_ ;_ &quot;R&quot;\ * &quot;-&quot;??_ ;_ @_ "/>
    <numFmt numFmtId="167" formatCode="_ * #,##0.00_ ;_ * \-#,##0.00_ ;_ * &quot;-&quot;??_ ;_ @_ "/>
    <numFmt numFmtId="168" formatCode="_ * #,##0.0000_ ;_ * \-#,##0.0000_ ;_ * &quot;-&quot;??_ ;_ @_ "/>
    <numFmt numFmtId="169" formatCode="_ &quot;R&quot;\ * #,##0.0000_ ;_ &quot;R&quot;\ * \-#,##0.0000_ ;_ &quot;R&quot;\ * &quot;-&quot;??_ ;_ @_ "/>
    <numFmt numFmtId="170" formatCode="_ &quot;R&quot;\ * #,##0.0000_ ;_ &quot;R&quot;\ * \-#,##0.0000_ ;_ &quot;R&quot;\ * &quot;-&quot;????_ ;_ @_ "/>
    <numFmt numFmtId="171" formatCode="_ &quot;R&quot;\ * #,##0.00_ ;_ &quot;R&quot;\ * \-#,##0.00_ ;_ &quot;R&quot;\ * &quot;-&quot;????_ ;_ @_ "/>
    <numFmt numFmtId="172" formatCode="&quot;R&quot;\ #,##0.00"/>
    <numFmt numFmtId="173" formatCode="#,##0.00000"/>
    <numFmt numFmtId="174" formatCode="0.0000"/>
    <numFmt numFmtId="175" formatCode="0.00000"/>
    <numFmt numFmtId="176" formatCode="[$R-1C09]#,##0.00"/>
  </numFmts>
  <fonts count="70">
    <font>
      <sz val="10"/>
      <name val="Arial"/>
    </font>
    <font>
      <sz val="11"/>
      <color theme="1"/>
      <name val="Calibri"/>
      <family val="2"/>
      <scheme val="minor"/>
    </font>
    <font>
      <sz val="10"/>
      <name val="Arial"/>
      <family val="2"/>
    </font>
    <font>
      <sz val="8"/>
      <name val="Arial"/>
      <family val="2"/>
    </font>
    <font>
      <b/>
      <sz val="14"/>
      <name val="Courier New"/>
      <family val="3"/>
    </font>
    <font>
      <sz val="10"/>
      <name val="Courier New"/>
      <family val="3"/>
    </font>
    <font>
      <sz val="8"/>
      <name val="Courier New"/>
      <family val="3"/>
    </font>
    <font>
      <b/>
      <sz val="8"/>
      <name val="Courier New"/>
      <family val="3"/>
    </font>
    <font>
      <sz val="12"/>
      <name val="Courier New"/>
      <family val="3"/>
    </font>
    <font>
      <b/>
      <u/>
      <sz val="12"/>
      <name val="Courier New"/>
      <family val="3"/>
    </font>
    <font>
      <b/>
      <sz val="12"/>
      <name val="Courier New"/>
      <family val="3"/>
    </font>
    <font>
      <b/>
      <u val="singleAccounting"/>
      <sz val="12"/>
      <name val="Courier New"/>
      <family val="3"/>
    </font>
    <font>
      <b/>
      <u val="singleAccounting"/>
      <sz val="10"/>
      <name val="Courier New"/>
      <family val="3"/>
    </font>
    <font>
      <b/>
      <sz val="10"/>
      <name val="Courier New"/>
      <family val="3"/>
    </font>
    <font>
      <b/>
      <u/>
      <sz val="8"/>
      <name val="Courier New"/>
      <family val="3"/>
    </font>
    <font>
      <b/>
      <u/>
      <sz val="10"/>
      <name val="Courier New"/>
      <family val="3"/>
    </font>
    <font>
      <b/>
      <sz val="11"/>
      <name val="Times New Roman"/>
      <family val="1"/>
    </font>
    <font>
      <sz val="11"/>
      <name val="Times New Roman"/>
      <family val="1"/>
    </font>
    <font>
      <b/>
      <u/>
      <sz val="11"/>
      <name val="Times New Roman"/>
      <family val="1"/>
    </font>
    <font>
      <b/>
      <i/>
      <sz val="11"/>
      <name val="Times New Roman"/>
      <family val="1"/>
    </font>
    <font>
      <b/>
      <sz val="14"/>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2"/>
      <name val="Times New Roman"/>
      <family val="1"/>
    </font>
    <font>
      <sz val="8"/>
      <color rgb="FF000000"/>
      <name val="Courier New"/>
      <family val="3"/>
    </font>
    <font>
      <b/>
      <sz val="14"/>
      <name val="Calibri"/>
      <family val="2"/>
      <scheme val="minor"/>
    </font>
    <font>
      <sz val="10"/>
      <name val="Calibri"/>
      <family val="2"/>
      <scheme val="minor"/>
    </font>
    <font>
      <b/>
      <sz val="12"/>
      <name val="Calibri"/>
      <family val="2"/>
      <scheme val="minor"/>
    </font>
    <font>
      <b/>
      <sz val="10"/>
      <name val="Calibri"/>
      <family val="2"/>
      <scheme val="minor"/>
    </font>
    <font>
      <sz val="8"/>
      <name val="Calibri"/>
      <family val="2"/>
      <scheme val="minor"/>
    </font>
    <font>
      <sz val="12"/>
      <name val="Calibri"/>
      <family val="2"/>
      <scheme val="minor"/>
    </font>
    <font>
      <b/>
      <u/>
      <sz val="12"/>
      <name val="Calibri"/>
      <family val="2"/>
      <scheme val="minor"/>
    </font>
    <font>
      <b/>
      <u/>
      <sz val="11"/>
      <name val="Calibri"/>
      <family val="2"/>
      <scheme val="minor"/>
    </font>
    <font>
      <u/>
      <sz val="12"/>
      <name val="Calibri"/>
      <family val="2"/>
      <scheme val="minor"/>
    </font>
    <font>
      <sz val="14"/>
      <name val="Courier New"/>
      <family val="3"/>
    </font>
    <font>
      <b/>
      <sz val="12"/>
      <name val="Calibri"/>
      <family val="2"/>
    </font>
    <font>
      <sz val="12"/>
      <name val="Arial"/>
      <family val="2"/>
    </font>
    <font>
      <b/>
      <sz val="12"/>
      <name val="Arial"/>
      <family val="2"/>
    </font>
    <font>
      <b/>
      <sz val="8"/>
      <name val="Arial"/>
      <family val="2"/>
    </font>
    <font>
      <sz val="14"/>
      <name val="Calibri"/>
      <family val="2"/>
      <scheme val="minor"/>
    </font>
    <font>
      <sz val="12"/>
      <color rgb="FFFF0000"/>
      <name val="Arial"/>
      <family val="2"/>
    </font>
    <font>
      <b/>
      <u/>
      <sz val="12"/>
      <name val="Arial"/>
      <family val="2"/>
    </font>
    <font>
      <sz val="10"/>
      <name val="Arial"/>
      <family val="2"/>
    </font>
    <font>
      <b/>
      <sz val="14"/>
      <name val="Calibri"/>
      <family val="2"/>
    </font>
    <font>
      <b/>
      <sz val="14"/>
      <name val="Arial"/>
      <family val="2"/>
    </font>
    <font>
      <sz val="10"/>
      <name val="Calibri"/>
      <family val="2"/>
    </font>
    <font>
      <b/>
      <sz val="10"/>
      <name val="Arial"/>
      <family val="2"/>
    </font>
    <font>
      <sz val="8"/>
      <name val="Calibri"/>
      <family val="2"/>
    </font>
    <font>
      <b/>
      <sz val="12"/>
      <name val="Aerial"/>
    </font>
    <font>
      <sz val="12"/>
      <name val="Calibri"/>
      <family val="2"/>
    </font>
    <font>
      <b/>
      <sz val="8"/>
      <name val="Calibri"/>
      <family val="2"/>
    </font>
    <font>
      <b/>
      <u/>
      <sz val="8"/>
      <name val="Arial"/>
      <family val="2"/>
    </font>
    <font>
      <u/>
      <sz val="12"/>
      <name val="Arial"/>
      <family val="2"/>
    </font>
    <font>
      <b/>
      <sz val="10"/>
      <name val="Calibri"/>
      <family val="2"/>
    </font>
    <font>
      <sz val="12"/>
      <name val="Aerial"/>
    </font>
    <font>
      <sz val="11"/>
      <color theme="1"/>
      <name val="Times New Roman"/>
      <family val="1"/>
    </font>
  </fonts>
  <fills count="37">
    <fill>
      <patternFill patternType="none"/>
    </fill>
    <fill>
      <patternFill patternType="gray125"/>
    </fill>
    <fill>
      <patternFill patternType="solid">
        <fgColor indexed="5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9">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46">
    <xf numFmtId="0" fontId="0" fillId="0" borderId="0"/>
    <xf numFmtId="167" fontId="2"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22" applyNumberFormat="0" applyFill="0" applyAlignment="0" applyProtection="0"/>
    <xf numFmtId="0" fontId="23" fillId="0" borderId="23" applyNumberFormat="0" applyFill="0" applyAlignment="0" applyProtection="0"/>
    <xf numFmtId="0" fontId="24" fillId="0" borderId="24"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25" applyNumberFormat="0" applyAlignment="0" applyProtection="0"/>
    <xf numFmtId="0" fontId="29" fillId="7" borderId="26" applyNumberFormat="0" applyAlignment="0" applyProtection="0"/>
    <xf numFmtId="0" fontId="30" fillId="7" borderId="25" applyNumberFormat="0" applyAlignment="0" applyProtection="0"/>
    <xf numFmtId="0" fontId="31" fillId="0" borderId="27" applyNumberFormat="0" applyFill="0" applyAlignment="0" applyProtection="0"/>
    <xf numFmtId="0" fontId="32" fillId="8" borderId="2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30"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1" fillId="0" borderId="0"/>
    <xf numFmtId="0" fontId="1" fillId="9" borderId="29" applyNumberFormat="0" applyFont="0" applyAlignment="0" applyProtection="0"/>
    <xf numFmtId="44" fontId="56" fillId="0" borderId="0" applyFont="0" applyFill="0" applyBorder="0" applyAlignment="0" applyProtection="0"/>
  </cellStyleXfs>
  <cellXfs count="395">
    <xf numFmtId="0" fontId="0" fillId="0" borderId="0" xfId="0"/>
    <xf numFmtId="0" fontId="4" fillId="0" borderId="0" xfId="0" applyFont="1" applyAlignment="1">
      <alignment horizontal="center"/>
    </xf>
    <xf numFmtId="0" fontId="5" fillId="0" borderId="0" xfId="0" applyFont="1" applyAlignment="1">
      <alignment wrapText="1"/>
    </xf>
    <xf numFmtId="0" fontId="5" fillId="0" borderId="0" xfId="0" quotePrefix="1" applyFont="1" applyAlignment="1">
      <alignment wrapText="1"/>
    </xf>
    <xf numFmtId="9" fontId="5" fillId="0" borderId="0" xfId="0" applyNumberFormat="1" applyFont="1" applyAlignment="1">
      <alignment wrapText="1"/>
    </xf>
    <xf numFmtId="0" fontId="6" fillId="0" borderId="3" xfId="0" applyFont="1" applyBorder="1" applyAlignment="1">
      <alignment wrapText="1"/>
    </xf>
    <xf numFmtId="170" fontId="6" fillId="0" borderId="0" xfId="0" applyNumberFormat="1" applyFont="1"/>
    <xf numFmtId="170" fontId="6" fillId="0" borderId="4" xfId="0" applyNumberFormat="1" applyFont="1" applyBorder="1"/>
    <xf numFmtId="170" fontId="6" fillId="0" borderId="5" xfId="0" applyNumberFormat="1" applyFont="1" applyBorder="1"/>
    <xf numFmtId="0" fontId="6" fillId="0" borderId="0" xfId="0" applyFont="1"/>
    <xf numFmtId="10" fontId="6" fillId="0" borderId="0" xfId="0" applyNumberFormat="1" applyFont="1"/>
    <xf numFmtId="0" fontId="6" fillId="0" borderId="0" xfId="0" applyFont="1" applyAlignment="1">
      <alignment wrapText="1"/>
    </xf>
    <xf numFmtId="0" fontId="8" fillId="0" borderId="3" xfId="0" applyFont="1" applyBorder="1" applyAlignment="1">
      <alignment wrapText="1"/>
    </xf>
    <xf numFmtId="0" fontId="9" fillId="0" borderId="0" xfId="0" applyFont="1" applyAlignment="1">
      <alignment wrapText="1"/>
    </xf>
    <xf numFmtId="170" fontId="8" fillId="0" borderId="0" xfId="0" applyNumberFormat="1" applyFont="1"/>
    <xf numFmtId="170" fontId="8" fillId="0" borderId="6" xfId="0" applyNumberFormat="1" applyFont="1" applyBorder="1"/>
    <xf numFmtId="170" fontId="8" fillId="0" borderId="4" xfId="0" applyNumberFormat="1" applyFont="1" applyBorder="1"/>
    <xf numFmtId="170" fontId="8" fillId="0" borderId="5" xfId="0" applyNumberFormat="1" applyFont="1" applyBorder="1"/>
    <xf numFmtId="0" fontId="8" fillId="0" borderId="0" xfId="0" applyFont="1"/>
    <xf numFmtId="0" fontId="8" fillId="0" borderId="0" xfId="0" applyFont="1" applyAlignment="1">
      <alignment wrapText="1"/>
    </xf>
    <xf numFmtId="0" fontId="7" fillId="0" borderId="0" xfId="0" applyFont="1" applyAlignment="1">
      <alignment horizontal="justify"/>
    </xf>
    <xf numFmtId="170" fontId="6" fillId="0" borderId="6" xfId="0" applyNumberFormat="1" applyFont="1" applyBorder="1"/>
    <xf numFmtId="0" fontId="10" fillId="0" borderId="0" xfId="0" applyFont="1" applyAlignment="1">
      <alignment horizontal="justify"/>
    </xf>
    <xf numFmtId="170" fontId="11" fillId="0" borderId="0" xfId="0" applyNumberFormat="1" applyFont="1"/>
    <xf numFmtId="170" fontId="11" fillId="0" borderId="6" xfId="0" applyNumberFormat="1" applyFont="1" applyBorder="1"/>
    <xf numFmtId="170" fontId="11" fillId="0" borderId="4" xfId="0" applyNumberFormat="1" applyFont="1" applyBorder="1"/>
    <xf numFmtId="0" fontId="8" fillId="0" borderId="0" xfId="0" applyFont="1" applyAlignment="1">
      <alignment horizontal="justify"/>
    </xf>
    <xf numFmtId="172" fontId="8" fillId="0" borderId="0" xfId="0" applyNumberFormat="1" applyFont="1" applyAlignment="1">
      <alignment horizontal="right"/>
    </xf>
    <xf numFmtId="172" fontId="8" fillId="0" borderId="6" xfId="0" applyNumberFormat="1" applyFont="1" applyBorder="1"/>
    <xf numFmtId="170" fontId="8" fillId="0" borderId="0" xfId="0" applyNumberFormat="1" applyFont="1" applyAlignment="1">
      <alignment horizontal="center"/>
    </xf>
    <xf numFmtId="170" fontId="8" fillId="0" borderId="4" xfId="0" applyNumberFormat="1" applyFont="1" applyBorder="1" applyAlignment="1">
      <alignment horizontal="justify"/>
    </xf>
    <xf numFmtId="0" fontId="6" fillId="0" borderId="0" xfId="0" applyFont="1" applyAlignment="1">
      <alignment horizontal="justify"/>
    </xf>
    <xf numFmtId="170" fontId="8" fillId="0" borderId="0" xfId="0" applyNumberFormat="1" applyFont="1" applyAlignment="1">
      <alignment horizontal="justify"/>
    </xf>
    <xf numFmtId="171" fontId="8" fillId="0" borderId="0" xfId="0" applyNumberFormat="1" applyFont="1" applyAlignment="1">
      <alignment horizontal="justify"/>
    </xf>
    <xf numFmtId="171" fontId="8" fillId="0" borderId="6" xfId="0" applyNumberFormat="1" applyFont="1" applyBorder="1"/>
    <xf numFmtId="171" fontId="8" fillId="0" borderId="4" xfId="0" applyNumberFormat="1" applyFont="1" applyBorder="1" applyAlignment="1">
      <alignment horizontal="justify"/>
    </xf>
    <xf numFmtId="171" fontId="6" fillId="0" borderId="0" xfId="0" applyNumberFormat="1" applyFont="1"/>
    <xf numFmtId="171" fontId="6" fillId="0" borderId="6" xfId="0" applyNumberFormat="1" applyFont="1" applyBorder="1"/>
    <xf numFmtId="171" fontId="6" fillId="0" borderId="4" xfId="0" applyNumberFormat="1" applyFont="1" applyBorder="1"/>
    <xf numFmtId="171" fontId="8" fillId="0" borderId="0" xfId="0" applyNumberFormat="1" applyFont="1"/>
    <xf numFmtId="171" fontId="8" fillId="0" borderId="4" xfId="0" applyNumberFormat="1" applyFont="1" applyBorder="1"/>
    <xf numFmtId="171" fontId="6" fillId="0" borderId="0" xfId="0" applyNumberFormat="1" applyFont="1" applyAlignment="1">
      <alignment horizontal="justify"/>
    </xf>
    <xf numFmtId="0" fontId="10" fillId="0" borderId="3" xfId="0" applyFont="1" applyBorder="1" applyAlignment="1">
      <alignment horizontal="justify"/>
    </xf>
    <xf numFmtId="0" fontId="9" fillId="0" borderId="0" xfId="0" applyFont="1" applyAlignment="1">
      <alignment horizontal="justify"/>
    </xf>
    <xf numFmtId="170" fontId="8" fillId="0" borderId="0" xfId="0" applyNumberFormat="1" applyFont="1" applyAlignment="1">
      <alignment wrapText="1"/>
    </xf>
    <xf numFmtId="170" fontId="8" fillId="0" borderId="0" xfId="0" quotePrefix="1" applyNumberFormat="1" applyFont="1"/>
    <xf numFmtId="170" fontId="13" fillId="0" borderId="7" xfId="0" applyNumberFormat="1" applyFont="1" applyBorder="1" applyAlignment="1">
      <alignment horizontal="center"/>
    </xf>
    <xf numFmtId="170" fontId="13" fillId="0" borderId="8" xfId="0" applyNumberFormat="1" applyFont="1" applyBorder="1" applyAlignment="1">
      <alignment horizontal="center" wrapText="1"/>
    </xf>
    <xf numFmtId="170" fontId="13" fillId="0" borderId="8" xfId="0" applyNumberFormat="1" applyFont="1" applyBorder="1" applyAlignment="1">
      <alignment horizontal="center"/>
    </xf>
    <xf numFmtId="170" fontId="13" fillId="0" borderId="9" xfId="0" applyNumberFormat="1" applyFont="1" applyBorder="1" applyAlignment="1">
      <alignment horizontal="center"/>
    </xf>
    <xf numFmtId="170" fontId="8" fillId="0" borderId="6" xfId="0" quotePrefix="1" applyNumberFormat="1" applyFont="1" applyBorder="1" applyAlignment="1">
      <alignment horizontal="center"/>
    </xf>
    <xf numFmtId="170" fontId="8" fillId="0" borderId="10" xfId="0" applyNumberFormat="1" applyFont="1" applyBorder="1" applyAlignment="1">
      <alignment horizontal="center"/>
    </xf>
    <xf numFmtId="166" fontId="8" fillId="0" borderId="11" xfId="0" applyNumberFormat="1" applyFont="1" applyBorder="1" applyAlignment="1">
      <alignment horizontal="center"/>
    </xf>
    <xf numFmtId="170" fontId="6" fillId="0" borderId="6" xfId="0" applyNumberFormat="1" applyFont="1" applyBorder="1" applyAlignment="1">
      <alignment horizontal="center"/>
    </xf>
    <xf numFmtId="170" fontId="6" fillId="0" borderId="10" xfId="0" applyNumberFormat="1" applyFont="1" applyBorder="1" applyAlignment="1">
      <alignment horizontal="center"/>
    </xf>
    <xf numFmtId="166" fontId="6" fillId="0" borderId="10" xfId="0" applyNumberFormat="1" applyFont="1" applyBorder="1" applyAlignment="1">
      <alignment horizontal="center"/>
    </xf>
    <xf numFmtId="166" fontId="6" fillId="0" borderId="11" xfId="0" applyNumberFormat="1" applyFont="1" applyBorder="1" applyAlignment="1">
      <alignment horizontal="center"/>
    </xf>
    <xf numFmtId="170" fontId="6" fillId="0" borderId="10" xfId="0" applyNumberFormat="1" applyFont="1" applyBorder="1"/>
    <xf numFmtId="166" fontId="6" fillId="0" borderId="10" xfId="0" applyNumberFormat="1" applyFont="1" applyBorder="1"/>
    <xf numFmtId="166" fontId="6" fillId="0" borderId="11" xfId="0" applyNumberFormat="1" applyFont="1" applyBorder="1"/>
    <xf numFmtId="170" fontId="9" fillId="0" borderId="6" xfId="0" applyNumberFormat="1" applyFont="1" applyBorder="1" applyAlignment="1">
      <alignment horizontal="justify"/>
    </xf>
    <xf numFmtId="170" fontId="9" fillId="0" borderId="10" xfId="0" applyNumberFormat="1" applyFont="1" applyBorder="1" applyAlignment="1">
      <alignment horizontal="justify"/>
    </xf>
    <xf numFmtId="170" fontId="8" fillId="0" borderId="6" xfId="0" applyNumberFormat="1" applyFont="1" applyBorder="1" applyAlignment="1">
      <alignment horizontal="justify"/>
    </xf>
    <xf numFmtId="166" fontId="6" fillId="0" borderId="4" xfId="0" applyNumberFormat="1" applyFont="1" applyBorder="1"/>
    <xf numFmtId="166" fontId="6" fillId="0" borderId="5" xfId="0" applyNumberFormat="1" applyFont="1" applyBorder="1"/>
    <xf numFmtId="166" fontId="8" fillId="0" borderId="0" xfId="0" applyNumberFormat="1" applyFont="1" applyAlignment="1">
      <alignment horizontal="justify"/>
    </xf>
    <xf numFmtId="166" fontId="8" fillId="0" borderId="4" xfId="0" applyNumberFormat="1" applyFont="1" applyBorder="1" applyAlignment="1">
      <alignment horizontal="justify"/>
    </xf>
    <xf numFmtId="166" fontId="6" fillId="0" borderId="0" xfId="0" applyNumberFormat="1" applyFont="1"/>
    <xf numFmtId="166" fontId="8" fillId="0" borderId="0" xfId="0" applyNumberFormat="1" applyFont="1"/>
    <xf numFmtId="166" fontId="8" fillId="0" borderId="4" xfId="0" applyNumberFormat="1" applyFont="1" applyBorder="1"/>
    <xf numFmtId="166" fontId="8" fillId="0" borderId="5" xfId="0" applyNumberFormat="1" applyFont="1" applyBorder="1"/>
    <xf numFmtId="170" fontId="14" fillId="0" borderId="0" xfId="0" applyNumberFormat="1" applyFont="1" applyAlignment="1">
      <alignment horizontal="justify"/>
    </xf>
    <xf numFmtId="166" fontId="14" fillId="0" borderId="4" xfId="0" applyNumberFormat="1" applyFont="1" applyBorder="1" applyAlignment="1">
      <alignment horizontal="justify"/>
    </xf>
    <xf numFmtId="170" fontId="8" fillId="0" borderId="6" xfId="0" applyNumberFormat="1" applyFont="1" applyBorder="1" applyAlignment="1">
      <alignment wrapText="1"/>
    </xf>
    <xf numFmtId="169" fontId="8" fillId="0" borderId="4" xfId="0" applyNumberFormat="1" applyFont="1" applyBorder="1" applyAlignment="1">
      <alignment horizontal="justify"/>
    </xf>
    <xf numFmtId="170" fontId="8" fillId="0" borderId="5" xfId="0" applyNumberFormat="1" applyFont="1" applyBorder="1" applyAlignment="1">
      <alignment wrapText="1"/>
    </xf>
    <xf numFmtId="170" fontId="6" fillId="0" borderId="6" xfId="0" applyNumberFormat="1" applyFont="1" applyBorder="1" applyAlignment="1">
      <alignment wrapText="1"/>
    </xf>
    <xf numFmtId="170" fontId="6" fillId="0" borderId="5" xfId="0" applyNumberFormat="1" applyFont="1" applyBorder="1" applyAlignment="1">
      <alignment wrapText="1"/>
    </xf>
    <xf numFmtId="171" fontId="8" fillId="0" borderId="6" xfId="0" applyNumberFormat="1" applyFont="1" applyBorder="1" applyAlignment="1">
      <alignment wrapText="1"/>
    </xf>
    <xf numFmtId="0" fontId="5" fillId="0" borderId="3" xfId="0" applyFont="1" applyBorder="1" applyAlignment="1">
      <alignment wrapText="1"/>
    </xf>
    <xf numFmtId="170" fontId="15" fillId="0" borderId="0" xfId="0" applyNumberFormat="1" applyFont="1" applyAlignment="1">
      <alignment horizontal="justify"/>
    </xf>
    <xf numFmtId="170" fontId="5" fillId="0" borderId="6" xfId="0" applyNumberFormat="1" applyFont="1" applyBorder="1"/>
    <xf numFmtId="170" fontId="15" fillId="0" borderId="4" xfId="0" applyNumberFormat="1" applyFont="1" applyBorder="1" applyAlignment="1">
      <alignment horizontal="justify"/>
    </xf>
    <xf numFmtId="170" fontId="5" fillId="0" borderId="5" xfId="0" applyNumberFormat="1" applyFont="1" applyBorder="1"/>
    <xf numFmtId="0" fontId="5" fillId="0" borderId="0" xfId="0" applyFont="1"/>
    <xf numFmtId="0" fontId="5" fillId="0" borderId="0" xfId="0" applyFont="1" applyAlignment="1">
      <alignment horizontal="justify"/>
    </xf>
    <xf numFmtId="170" fontId="5" fillId="0" borderId="0" xfId="0" applyNumberFormat="1" applyFont="1"/>
    <xf numFmtId="170" fontId="5" fillId="0" borderId="4" xfId="0" applyNumberFormat="1" applyFont="1" applyBorder="1"/>
    <xf numFmtId="170" fontId="10" fillId="0" borderId="0" xfId="0" applyNumberFormat="1" applyFont="1"/>
    <xf numFmtId="0" fontId="10" fillId="0" borderId="0" xfId="0" applyFont="1" applyAlignment="1">
      <alignment horizontal="center"/>
    </xf>
    <xf numFmtId="0" fontId="14" fillId="0" borderId="0" xfId="0" applyFont="1" applyAlignment="1">
      <alignment horizontal="left" wrapText="1"/>
    </xf>
    <xf numFmtId="170" fontId="7" fillId="0" borderId="2" xfId="0" applyNumberFormat="1" applyFont="1" applyBorder="1"/>
    <xf numFmtId="0" fontId="13" fillId="0" borderId="0" xfId="0" applyFont="1" applyAlignment="1">
      <alignment horizontal="center"/>
    </xf>
    <xf numFmtId="170" fontId="5" fillId="0" borderId="0" xfId="1" applyNumberFormat="1" applyFont="1" applyAlignment="1">
      <alignment wrapText="1"/>
    </xf>
    <xf numFmtId="170" fontId="5" fillId="0" borderId="0" xfId="0" applyNumberFormat="1" applyFont="1" applyAlignment="1">
      <alignment wrapText="1"/>
    </xf>
    <xf numFmtId="0" fontId="13" fillId="0" borderId="0" xfId="0" applyFont="1"/>
    <xf numFmtId="165" fontId="5" fillId="0" borderId="0" xfId="0" applyNumberFormat="1" applyFont="1" applyAlignment="1">
      <alignment horizontal="justify"/>
    </xf>
    <xf numFmtId="0" fontId="13" fillId="0" borderId="0" xfId="0" applyFont="1" applyAlignment="1">
      <alignment horizontal="justify"/>
    </xf>
    <xf numFmtId="0" fontId="15" fillId="0" borderId="0" xfId="0" applyFont="1" applyAlignment="1">
      <alignment horizontal="justify"/>
    </xf>
    <xf numFmtId="170" fontId="5" fillId="0" borderId="0" xfId="0" applyNumberFormat="1" applyFont="1" applyAlignment="1">
      <alignment horizontal="justify"/>
    </xf>
    <xf numFmtId="168" fontId="8" fillId="0" borderId="10" xfId="1" applyNumberFormat="1" applyFont="1" applyBorder="1" applyAlignment="1">
      <alignment horizontal="justify"/>
    </xf>
    <xf numFmtId="168" fontId="8" fillId="0" borderId="11" xfId="1" applyNumberFormat="1" applyFont="1" applyBorder="1" applyAlignment="1">
      <alignment horizontal="center"/>
    </xf>
    <xf numFmtId="168" fontId="6" fillId="0" borderId="10" xfId="1" applyNumberFormat="1" applyFont="1" applyBorder="1"/>
    <xf numFmtId="168" fontId="6" fillId="0" borderId="11" xfId="1" applyNumberFormat="1" applyFont="1" applyBorder="1"/>
    <xf numFmtId="170" fontId="8" fillId="0" borderId="5" xfId="0" applyNumberFormat="1" applyFont="1" applyBorder="1" applyAlignment="1">
      <alignment horizontal="right"/>
    </xf>
    <xf numFmtId="170" fontId="8" fillId="0" borderId="4" xfId="0" applyNumberFormat="1" applyFont="1" applyBorder="1" applyAlignment="1">
      <alignment horizontal="right"/>
    </xf>
    <xf numFmtId="170" fontId="6" fillId="0" borderId="4" xfId="0" applyNumberFormat="1" applyFont="1" applyBorder="1" applyAlignment="1">
      <alignment horizontal="right"/>
    </xf>
    <xf numFmtId="170" fontId="6" fillId="0" borderId="5" xfId="0" applyNumberFormat="1" applyFont="1" applyBorder="1" applyAlignment="1">
      <alignment horizontal="right"/>
    </xf>
    <xf numFmtId="171" fontId="8" fillId="0" borderId="4" xfId="0" applyNumberFormat="1" applyFont="1" applyBorder="1" applyAlignment="1">
      <alignment horizontal="right"/>
    </xf>
    <xf numFmtId="171" fontId="6" fillId="0" borderId="4" xfId="0" applyNumberFormat="1" applyFont="1" applyBorder="1" applyAlignment="1">
      <alignment horizontal="right"/>
    </xf>
    <xf numFmtId="0" fontId="5" fillId="2" borderId="13" xfId="0" applyFont="1" applyFill="1" applyBorder="1" applyAlignment="1">
      <alignment wrapText="1"/>
    </xf>
    <xf numFmtId="0" fontId="5" fillId="2" borderId="14" xfId="0" applyFont="1" applyFill="1" applyBorder="1" applyAlignment="1">
      <alignment wrapText="1"/>
    </xf>
    <xf numFmtId="0" fontId="10" fillId="0" borderId="3" xfId="0" applyFont="1" applyBorder="1" applyAlignment="1">
      <alignment horizontal="left" wrapText="1"/>
    </xf>
    <xf numFmtId="0" fontId="8" fillId="0" borderId="1" xfId="0" applyFont="1" applyBorder="1" applyAlignment="1">
      <alignment wrapText="1"/>
    </xf>
    <xf numFmtId="170" fontId="7" fillId="0" borderId="12" xfId="0" applyNumberFormat="1" applyFont="1" applyBorder="1"/>
    <xf numFmtId="170" fontId="8" fillId="0" borderId="0" xfId="0" applyNumberFormat="1" applyFont="1" applyAlignment="1">
      <alignment horizontal="right"/>
    </xf>
    <xf numFmtId="170" fontId="6" fillId="0" borderId="0" xfId="0" applyNumberFormat="1" applyFont="1" applyAlignment="1">
      <alignment horizontal="right"/>
    </xf>
    <xf numFmtId="171" fontId="8" fillId="0" borderId="0" xfId="0" applyNumberFormat="1" applyFont="1" applyAlignment="1">
      <alignment horizontal="right"/>
    </xf>
    <xf numFmtId="171" fontId="6" fillId="0" borderId="0" xfId="0" applyNumberFormat="1" applyFont="1" applyAlignment="1">
      <alignment horizontal="right"/>
    </xf>
    <xf numFmtId="166" fontId="8" fillId="0" borderId="6" xfId="0" applyNumberFormat="1" applyFont="1" applyBorder="1" applyAlignment="1">
      <alignment horizontal="center"/>
    </xf>
    <xf numFmtId="166" fontId="6" fillId="0" borderId="6" xfId="0" applyNumberFormat="1" applyFont="1" applyBorder="1" applyAlignment="1">
      <alignment horizontal="center"/>
    </xf>
    <xf numFmtId="166" fontId="6" fillId="0" borderId="6" xfId="0" applyNumberFormat="1" applyFont="1" applyBorder="1"/>
    <xf numFmtId="166" fontId="8" fillId="0" borderId="6" xfId="0" applyNumberFormat="1" applyFont="1" applyBorder="1" applyAlignment="1">
      <alignment horizontal="justify"/>
    </xf>
    <xf numFmtId="166" fontId="8" fillId="0" borderId="0" xfId="0" applyNumberFormat="1" applyFont="1" applyAlignment="1">
      <alignment horizontal="center"/>
    </xf>
    <xf numFmtId="166" fontId="14" fillId="0" borderId="0" xfId="0" applyNumberFormat="1" applyFont="1" applyAlignment="1">
      <alignment horizontal="justify"/>
    </xf>
    <xf numFmtId="167" fontId="8" fillId="0" borderId="0" xfId="1" applyFont="1" applyAlignment="1">
      <alignment horizontal="justify"/>
    </xf>
    <xf numFmtId="0" fontId="7" fillId="0" borderId="15" xfId="0" applyFont="1" applyBorder="1" applyAlignment="1">
      <alignment horizontal="center"/>
    </xf>
    <xf numFmtId="170" fontId="6" fillId="0" borderId="15" xfId="0" applyNumberFormat="1" applyFont="1" applyBorder="1"/>
    <xf numFmtId="170" fontId="6" fillId="0" borderId="16" xfId="0" applyNumberFormat="1" applyFont="1" applyBorder="1"/>
    <xf numFmtId="170" fontId="6" fillId="0" borderId="17" xfId="0" applyNumberFormat="1" applyFont="1" applyBorder="1"/>
    <xf numFmtId="173" fontId="8" fillId="0" borderId="10" xfId="0" applyNumberFormat="1" applyFont="1" applyBorder="1" applyAlignment="1">
      <alignment horizontal="center"/>
    </xf>
    <xf numFmtId="168" fontId="8" fillId="0" borderId="6" xfId="1" applyNumberFormat="1" applyFont="1" applyBorder="1" applyAlignment="1">
      <alignment horizontal="center"/>
    </xf>
    <xf numFmtId="168" fontId="8" fillId="0" borderId="0" xfId="0" applyNumberFormat="1" applyFont="1" applyAlignment="1">
      <alignment horizontal="right"/>
    </xf>
    <xf numFmtId="168" fontId="6" fillId="0" borderId="6" xfId="0" applyNumberFormat="1" applyFont="1" applyBorder="1" applyAlignment="1">
      <alignment horizontal="center"/>
    </xf>
    <xf numFmtId="168" fontId="6" fillId="0" borderId="11" xfId="0" applyNumberFormat="1" applyFont="1" applyBorder="1" applyAlignment="1">
      <alignment horizontal="center"/>
    </xf>
    <xf numFmtId="168" fontId="6" fillId="0" borderId="6" xfId="0" applyNumberFormat="1" applyFont="1" applyBorder="1"/>
    <xf numFmtId="168" fontId="6" fillId="0" borderId="11" xfId="0" applyNumberFormat="1" applyFont="1" applyBorder="1"/>
    <xf numFmtId="168" fontId="13" fillId="0" borderId="8" xfId="0" applyNumberFormat="1" applyFont="1" applyBorder="1" applyAlignment="1">
      <alignment horizontal="center"/>
    </xf>
    <xf numFmtId="168" fontId="13" fillId="0" borderId="9" xfId="0" applyNumberFormat="1" applyFont="1" applyBorder="1" applyAlignment="1">
      <alignment horizontal="center"/>
    </xf>
    <xf numFmtId="0" fontId="10" fillId="0" borderId="0" xfId="0" applyFont="1" applyAlignment="1">
      <alignment horizontal="left"/>
    </xf>
    <xf numFmtId="170" fontId="8" fillId="0" borderId="5" xfId="0" applyNumberFormat="1" applyFont="1" applyBorder="1" applyAlignment="1">
      <alignment horizontal="left"/>
    </xf>
    <xf numFmtId="170" fontId="8" fillId="0" borderId="0" xfId="0" applyNumberFormat="1" applyFont="1" applyAlignment="1">
      <alignment horizontal="left"/>
    </xf>
    <xf numFmtId="0" fontId="17" fillId="0" borderId="0" xfId="0" applyFont="1"/>
    <xf numFmtId="0" fontId="17" fillId="0" borderId="0" xfId="0" applyFont="1" applyAlignment="1">
      <alignment wrapText="1"/>
    </xf>
    <xf numFmtId="174" fontId="17" fillId="0" borderId="0" xfId="0" applyNumberFormat="1" applyFont="1"/>
    <xf numFmtId="174" fontId="17" fillId="0" borderId="0" xfId="0" applyNumberFormat="1" applyFont="1" applyAlignment="1">
      <alignment wrapText="1"/>
    </xf>
    <xf numFmtId="0" fontId="17" fillId="0" borderId="0" xfId="0" quotePrefix="1" applyFont="1"/>
    <xf numFmtId="10" fontId="17" fillId="0" borderId="0" xfId="2" applyNumberFormat="1" applyFont="1"/>
    <xf numFmtId="167" fontId="8" fillId="0" borderId="0" xfId="1" applyFont="1" applyAlignment="1">
      <alignment horizontal="right"/>
    </xf>
    <xf numFmtId="167" fontId="6" fillId="0" borderId="0" xfId="1" applyFont="1" applyAlignment="1">
      <alignment horizontal="right"/>
    </xf>
    <xf numFmtId="168" fontId="6" fillId="0" borderId="6" xfId="1" applyNumberFormat="1" applyFont="1" applyBorder="1" applyAlignment="1">
      <alignment horizontal="center"/>
    </xf>
    <xf numFmtId="169" fontId="8" fillId="0" borderId="11" xfId="0" applyNumberFormat="1" applyFont="1" applyBorder="1" applyAlignment="1">
      <alignment horizontal="center"/>
    </xf>
    <xf numFmtId="168" fontId="6" fillId="0" borderId="6" xfId="1" applyNumberFormat="1" applyFont="1" applyBorder="1"/>
    <xf numFmtId="9" fontId="8" fillId="0" borderId="5" xfId="2" applyFont="1" applyBorder="1"/>
    <xf numFmtId="9" fontId="6" fillId="0" borderId="5" xfId="2" applyFont="1" applyBorder="1"/>
    <xf numFmtId="175" fontId="17" fillId="0" borderId="0" xfId="0" applyNumberFormat="1" applyFont="1"/>
    <xf numFmtId="0" fontId="17" fillId="0" borderId="0" xfId="0" applyFont="1" applyAlignment="1">
      <alignment horizontal="center"/>
    </xf>
    <xf numFmtId="174" fontId="17" fillId="0" borderId="0" xfId="0" applyNumberFormat="1" applyFont="1" applyAlignment="1">
      <alignment horizontal="center"/>
    </xf>
    <xf numFmtId="0" fontId="38" fillId="0" borderId="0" xfId="0" applyFont="1"/>
    <xf numFmtId="167" fontId="20" fillId="0" borderId="5" xfId="1" quotePrefix="1" applyFont="1" applyBorder="1" applyAlignment="1">
      <alignment wrapText="1"/>
    </xf>
    <xf numFmtId="167" fontId="17" fillId="0" borderId="5" xfId="1" quotePrefix="1" applyFont="1" applyBorder="1" applyAlignment="1">
      <alignment wrapText="1"/>
    </xf>
    <xf numFmtId="0" fontId="17" fillId="0" borderId="5" xfId="0" applyFont="1" applyBorder="1" applyAlignment="1">
      <alignment horizontal="justify"/>
    </xf>
    <xf numFmtId="0" fontId="17" fillId="0" borderId="3" xfId="0" applyFont="1" applyBorder="1"/>
    <xf numFmtId="0" fontId="18" fillId="0" borderId="5" xfId="0" applyFont="1" applyBorder="1"/>
    <xf numFmtId="0" fontId="18" fillId="0" borderId="5" xfId="0" applyFont="1" applyBorder="1" applyAlignment="1">
      <alignment horizontal="justify"/>
    </xf>
    <xf numFmtId="0" fontId="18" fillId="0" borderId="5" xfId="0" applyFont="1" applyBorder="1" applyAlignment="1">
      <alignment wrapText="1"/>
    </xf>
    <xf numFmtId="0" fontId="16" fillId="0" borderId="5" xfId="0" applyFont="1" applyBorder="1" applyAlignment="1">
      <alignment horizontal="justify"/>
    </xf>
    <xf numFmtId="0" fontId="19" fillId="0" borderId="5" xfId="0" applyFont="1" applyBorder="1" applyAlignment="1">
      <alignment horizontal="justify"/>
    </xf>
    <xf numFmtId="0" fontId="17" fillId="0" borderId="5" xfId="0" applyFont="1" applyBorder="1" applyAlignment="1">
      <alignment wrapText="1"/>
    </xf>
    <xf numFmtId="0" fontId="37" fillId="0" borderId="5" xfId="0" applyFont="1" applyBorder="1" applyAlignment="1">
      <alignment wrapText="1"/>
    </xf>
    <xf numFmtId="0" fontId="19" fillId="0" borderId="5" xfId="0" applyFont="1" applyBorder="1" applyAlignment="1">
      <alignment wrapText="1"/>
    </xf>
    <xf numFmtId="0" fontId="17" fillId="0" borderId="1" xfId="0" applyFont="1" applyBorder="1"/>
    <xf numFmtId="0" fontId="17" fillId="0" borderId="12" xfId="0" applyFont="1" applyBorder="1" applyAlignment="1">
      <alignment wrapText="1"/>
    </xf>
    <xf numFmtId="167" fontId="20" fillId="2" borderId="12" xfId="1" quotePrefix="1" applyFont="1" applyFill="1" applyBorder="1" applyAlignment="1">
      <alignment horizontal="center" wrapText="1"/>
    </xf>
    <xf numFmtId="0" fontId="48" fillId="0" borderId="0" xfId="0" applyFont="1"/>
    <xf numFmtId="9" fontId="8" fillId="0" borderId="0" xfId="2" applyFont="1"/>
    <xf numFmtId="9" fontId="5" fillId="0" borderId="0" xfId="2" applyFont="1"/>
    <xf numFmtId="2" fontId="8" fillId="0" borderId="0" xfId="0" applyNumberFormat="1" applyFont="1"/>
    <xf numFmtId="2" fontId="5" fillId="0" borderId="0" xfId="0" applyNumberFormat="1" applyFont="1"/>
    <xf numFmtId="9" fontId="8" fillId="0" borderId="0" xfId="2" applyFont="1" applyAlignment="1">
      <alignment horizontal="center"/>
    </xf>
    <xf numFmtId="9" fontId="5" fillId="0" borderId="0" xfId="2" applyFont="1" applyAlignment="1">
      <alignment horizontal="center"/>
    </xf>
    <xf numFmtId="0" fontId="17" fillId="0" borderId="0" xfId="0" applyFont="1" applyAlignment="1">
      <alignment horizontal="left"/>
    </xf>
    <xf numFmtId="164" fontId="10" fillId="0" borderId="0" xfId="0" applyNumberFormat="1" applyFont="1"/>
    <xf numFmtId="44" fontId="50" fillId="0" borderId="21" xfId="0" applyNumberFormat="1" applyFont="1" applyBorder="1"/>
    <xf numFmtId="0" fontId="50" fillId="34" borderId="21" xfId="0" applyFont="1" applyFill="1" applyBorder="1"/>
    <xf numFmtId="44" fontId="50" fillId="36" borderId="21" xfId="0" applyNumberFormat="1" applyFont="1" applyFill="1" applyBorder="1"/>
    <xf numFmtId="0" fontId="50" fillId="36" borderId="21" xfId="0" applyFont="1" applyFill="1" applyBorder="1"/>
    <xf numFmtId="164" fontId="51" fillId="36" borderId="21" xfId="0" applyNumberFormat="1" applyFont="1" applyFill="1" applyBorder="1"/>
    <xf numFmtId="0" fontId="51" fillId="0" borderId="21" xfId="0" applyFont="1" applyBorder="1"/>
    <xf numFmtId="164" fontId="51" fillId="0" borderId="21" xfId="0" applyNumberFormat="1" applyFont="1" applyBorder="1"/>
    <xf numFmtId="166" fontId="50" fillId="36" borderId="21" xfId="0" applyNumberFormat="1" applyFont="1" applyFill="1" applyBorder="1"/>
    <xf numFmtId="0" fontId="50" fillId="36" borderId="0" xfId="0" applyFont="1" applyFill="1"/>
    <xf numFmtId="0" fontId="50" fillId="36" borderId="32" xfId="0" applyFont="1" applyFill="1" applyBorder="1"/>
    <xf numFmtId="0" fontId="3" fillId="0" borderId="0" xfId="0" applyFont="1"/>
    <xf numFmtId="0" fontId="50" fillId="0" borderId="0" xfId="0" applyFont="1"/>
    <xf numFmtId="0" fontId="50" fillId="0" borderId="21" xfId="0" applyFont="1" applyBorder="1"/>
    <xf numFmtId="166" fontId="50" fillId="34" borderId="21" xfId="0" applyNumberFormat="1" applyFont="1" applyFill="1" applyBorder="1"/>
    <xf numFmtId="166" fontId="51" fillId="35" borderId="31" xfId="1" quotePrefix="1" applyNumberFormat="1" applyFont="1" applyFill="1" applyBorder="1" applyAlignment="1">
      <alignment wrapText="1"/>
    </xf>
    <xf numFmtId="0" fontId="51" fillId="35" borderId="31" xfId="0" applyFont="1" applyFill="1" applyBorder="1" applyAlignment="1">
      <alignment wrapText="1"/>
    </xf>
    <xf numFmtId="0" fontId="51" fillId="35" borderId="14" xfId="0" applyFont="1" applyFill="1" applyBorder="1" applyAlignment="1">
      <alignment wrapText="1"/>
    </xf>
    <xf numFmtId="0" fontId="51" fillId="0" borderId="17" xfId="0" applyFont="1" applyBorder="1" applyAlignment="1">
      <alignment horizontal="center" wrapText="1"/>
    </xf>
    <xf numFmtId="43" fontId="51" fillId="0" borderId="21" xfId="0" applyNumberFormat="1" applyFont="1" applyBorder="1"/>
    <xf numFmtId="43" fontId="51" fillId="36" borderId="21" xfId="0" applyNumberFormat="1" applyFont="1" applyFill="1" applyBorder="1"/>
    <xf numFmtId="43" fontId="51" fillId="0" borderId="35" xfId="0" applyNumberFormat="1" applyFont="1" applyBorder="1"/>
    <xf numFmtId="0" fontId="2" fillId="0" borderId="0" xfId="0" applyFont="1"/>
    <xf numFmtId="0" fontId="16" fillId="0" borderId="20" xfId="0" applyFont="1" applyBorder="1" applyAlignment="1">
      <alignment wrapText="1"/>
    </xf>
    <xf numFmtId="0" fontId="17" fillId="2" borderId="1" xfId="0" applyFont="1" applyFill="1" applyBorder="1" applyAlignment="1">
      <alignment wrapText="1"/>
    </xf>
    <xf numFmtId="0" fontId="17" fillId="0" borderId="3" xfId="0" applyFont="1" applyBorder="1" applyAlignment="1">
      <alignment wrapText="1"/>
    </xf>
    <xf numFmtId="0" fontId="51" fillId="0" borderId="3" xfId="0" applyFont="1" applyBorder="1"/>
    <xf numFmtId="43" fontId="51" fillId="36" borderId="3" xfId="0" applyNumberFormat="1" applyFont="1" applyFill="1" applyBorder="1"/>
    <xf numFmtId="9" fontId="50" fillId="0" borderId="0" xfId="2" applyFont="1"/>
    <xf numFmtId="9" fontId="54" fillId="0" borderId="0" xfId="2" applyFont="1"/>
    <xf numFmtId="44" fontId="50" fillId="36" borderId="0" xfId="0" applyNumberFormat="1" applyFont="1" applyFill="1"/>
    <xf numFmtId="0" fontId="50" fillId="0" borderId="0" xfId="0" applyFont="1" applyAlignment="1">
      <alignment horizontal="justify"/>
    </xf>
    <xf numFmtId="0" fontId="55" fillId="0" borderId="0" xfId="0" applyFont="1" applyAlignment="1">
      <alignment horizontal="justify"/>
    </xf>
    <xf numFmtId="166" fontId="50" fillId="0" borderId="21" xfId="0" applyNumberFormat="1" applyFont="1" applyBorder="1"/>
    <xf numFmtId="0" fontId="51" fillId="0" borderId="0" xfId="0" applyFont="1" applyAlignment="1">
      <alignment horizontal="justify"/>
    </xf>
    <xf numFmtId="0" fontId="51" fillId="0" borderId="0" xfId="0" applyFont="1" applyAlignment="1">
      <alignment horizontal="left" wrapText="1"/>
    </xf>
    <xf numFmtId="0" fontId="55" fillId="0" borderId="0" xfId="0" applyFont="1" applyAlignment="1">
      <alignment wrapText="1"/>
    </xf>
    <xf numFmtId="0" fontId="51" fillId="0" borderId="0" xfId="0" applyFont="1"/>
    <xf numFmtId="0" fontId="51" fillId="0" borderId="0" xfId="0" applyFont="1" applyAlignment="1">
      <alignment horizontal="left"/>
    </xf>
    <xf numFmtId="0" fontId="55" fillId="0" borderId="31" xfId="0" applyFont="1" applyBorder="1" applyAlignment="1">
      <alignment wrapText="1"/>
    </xf>
    <xf numFmtId="0" fontId="50" fillId="0" borderId="3" xfId="0" applyFont="1" applyBorder="1"/>
    <xf numFmtId="0" fontId="51" fillId="0" borderId="3" xfId="0" applyFont="1" applyBorder="1" applyAlignment="1">
      <alignment horizontal="justify"/>
    </xf>
    <xf numFmtId="0" fontId="50" fillId="35" borderId="13" xfId="0" applyFont="1" applyFill="1" applyBorder="1" applyAlignment="1">
      <alignment wrapText="1"/>
    </xf>
    <xf numFmtId="0" fontId="50" fillId="0" borderId="0" xfId="0" applyFont="1" applyAlignment="1">
      <alignment wrapText="1"/>
    </xf>
    <xf numFmtId="0" fontId="51" fillId="0" borderId="32" xfId="0" applyFont="1" applyBorder="1"/>
    <xf numFmtId="0" fontId="39" fillId="36" borderId="13" xfId="0" applyFont="1" applyFill="1" applyBorder="1"/>
    <xf numFmtId="0" fontId="39" fillId="36" borderId="14" xfId="0" applyFont="1" applyFill="1" applyBorder="1" applyAlignment="1">
      <alignment horizontal="left"/>
    </xf>
    <xf numFmtId="2" fontId="40" fillId="36" borderId="14" xfId="0" applyNumberFormat="1" applyFont="1" applyFill="1" applyBorder="1" applyAlignment="1">
      <alignment wrapText="1"/>
    </xf>
    <xf numFmtId="0" fontId="40" fillId="36" borderId="14" xfId="0" applyFont="1" applyFill="1" applyBorder="1" applyAlignment="1">
      <alignment wrapText="1"/>
    </xf>
    <xf numFmtId="0" fontId="5" fillId="36" borderId="14" xfId="0" applyFont="1" applyFill="1" applyBorder="1" applyAlignment="1">
      <alignment wrapText="1"/>
    </xf>
    <xf numFmtId="9" fontId="5" fillId="36" borderId="14" xfId="2" applyFont="1" applyFill="1" applyBorder="1" applyAlignment="1">
      <alignment horizontal="center" wrapText="1"/>
    </xf>
    <xf numFmtId="0" fontId="5" fillId="36" borderId="19" xfId="0" applyFont="1" applyFill="1" applyBorder="1" applyAlignment="1">
      <alignment wrapText="1"/>
    </xf>
    <xf numFmtId="0" fontId="13" fillId="36" borderId="20" xfId="0" applyFont="1" applyFill="1" applyBorder="1" applyAlignment="1">
      <alignment wrapText="1"/>
    </xf>
    <xf numFmtId="0" fontId="41" fillId="36" borderId="13" xfId="0" applyFont="1" applyFill="1" applyBorder="1" applyAlignment="1">
      <alignment wrapText="1"/>
    </xf>
    <xf numFmtId="0" fontId="42" fillId="36" borderId="14" xfId="0" applyFont="1" applyFill="1" applyBorder="1" applyAlignment="1">
      <alignment wrapText="1"/>
    </xf>
    <xf numFmtId="2" fontId="42" fillId="36" borderId="31" xfId="1" applyNumberFormat="1" applyFont="1" applyFill="1" applyBorder="1" applyAlignment="1">
      <alignment wrapText="1"/>
    </xf>
    <xf numFmtId="9" fontId="40" fillId="36" borderId="31" xfId="0" applyNumberFormat="1" applyFont="1" applyFill="1" applyBorder="1" applyAlignment="1">
      <alignment wrapText="1"/>
    </xf>
    <xf numFmtId="0" fontId="40" fillId="36" borderId="31" xfId="0" quotePrefix="1" applyFont="1" applyFill="1" applyBorder="1" applyAlignment="1">
      <alignment wrapText="1"/>
    </xf>
    <xf numFmtId="0" fontId="41" fillId="36" borderId="31" xfId="0" quotePrefix="1" applyFont="1" applyFill="1" applyBorder="1" applyAlignment="1">
      <alignment wrapText="1"/>
    </xf>
    <xf numFmtId="9" fontId="5" fillId="36" borderId="31" xfId="0" applyNumberFormat="1" applyFont="1" applyFill="1" applyBorder="1" applyAlignment="1">
      <alignment wrapText="1"/>
    </xf>
    <xf numFmtId="0" fontId="5" fillId="36" borderId="31" xfId="0" quotePrefix="1" applyFont="1" applyFill="1" applyBorder="1" applyAlignment="1">
      <alignment wrapText="1"/>
    </xf>
    <xf numFmtId="9" fontId="5" fillId="36" borderId="32" xfId="2" applyFont="1" applyFill="1" applyBorder="1" applyAlignment="1">
      <alignment horizontal="center" wrapText="1"/>
    </xf>
    <xf numFmtId="0" fontId="13" fillId="36" borderId="15" xfId="0" applyFont="1" applyFill="1" applyBorder="1" applyAlignment="1">
      <alignment wrapText="1"/>
    </xf>
    <xf numFmtId="0" fontId="49" fillId="36" borderId="31" xfId="0" applyFont="1" applyFill="1" applyBorder="1" applyAlignment="1">
      <alignment wrapText="1"/>
    </xf>
    <xf numFmtId="0" fontId="51" fillId="36" borderId="13" xfId="0" applyFont="1" applyFill="1" applyBorder="1" applyAlignment="1">
      <alignment wrapText="1"/>
    </xf>
    <xf numFmtId="0" fontId="43" fillId="36" borderId="3" xfId="0" applyFont="1" applyFill="1" applyBorder="1"/>
    <xf numFmtId="0" fontId="43" fillId="36" borderId="0" xfId="0" applyFont="1" applyFill="1" applyAlignment="1">
      <alignment wrapText="1"/>
    </xf>
    <xf numFmtId="2" fontId="43" fillId="36" borderId="32" xfId="0" applyNumberFormat="1" applyFont="1" applyFill="1" applyBorder="1"/>
    <xf numFmtId="0" fontId="43" fillId="36" borderId="21" xfId="0" applyFont="1" applyFill="1" applyBorder="1"/>
    <xf numFmtId="0" fontId="43" fillId="36" borderId="32" xfId="0" applyFont="1" applyFill="1" applyBorder="1"/>
    <xf numFmtId="0" fontId="3" fillId="36" borderId="21" xfId="0" applyFont="1" applyFill="1" applyBorder="1"/>
    <xf numFmtId="0" fontId="3" fillId="36" borderId="32" xfId="0" applyFont="1" applyFill="1" applyBorder="1"/>
    <xf numFmtId="9" fontId="3" fillId="36" borderId="21" xfId="2" applyFont="1" applyFill="1" applyBorder="1" applyAlignment="1">
      <alignment horizontal="center"/>
    </xf>
    <xf numFmtId="0" fontId="3" fillId="36" borderId="0" xfId="0" applyFont="1" applyFill="1"/>
    <xf numFmtId="0" fontId="52" fillId="36" borderId="3" xfId="0" applyFont="1" applyFill="1" applyBorder="1"/>
    <xf numFmtId="0" fontId="44" fillId="36" borderId="3" xfId="0" applyFont="1" applyFill="1" applyBorder="1"/>
    <xf numFmtId="0" fontId="45" fillId="36" borderId="0" xfId="0" applyFont="1" applyFill="1" applyAlignment="1">
      <alignment wrapText="1"/>
    </xf>
    <xf numFmtId="2" fontId="44" fillId="36" borderId="21" xfId="0" applyNumberFormat="1" applyFont="1" applyFill="1" applyBorder="1"/>
    <xf numFmtId="0" fontId="44" fillId="36" borderId="21" xfId="0" applyFont="1" applyFill="1" applyBorder="1"/>
    <xf numFmtId="9" fontId="50" fillId="36" borderId="21" xfId="2" applyFont="1" applyFill="1" applyBorder="1" applyAlignment="1">
      <alignment horizontal="center"/>
    </xf>
    <xf numFmtId="0" fontId="51" fillId="36" borderId="3" xfId="0" applyFont="1" applyFill="1" applyBorder="1"/>
    <xf numFmtId="2" fontId="43" fillId="36" borderId="21" xfId="0" applyNumberFormat="1" applyFont="1" applyFill="1" applyBorder="1"/>
    <xf numFmtId="0" fontId="44" fillId="36" borderId="0" xfId="0" applyFont="1" applyFill="1" applyAlignment="1">
      <alignment wrapText="1"/>
    </xf>
    <xf numFmtId="166" fontId="44" fillId="36" borderId="21" xfId="0" applyNumberFormat="1" applyFont="1" applyFill="1" applyBorder="1"/>
    <xf numFmtId="167" fontId="51" fillId="36" borderId="10" xfId="1" applyFont="1" applyFill="1" applyBorder="1"/>
    <xf numFmtId="0" fontId="46" fillId="36" borderId="5" xfId="0" applyFont="1" applyFill="1" applyBorder="1" applyAlignment="1">
      <alignment vertical="center" wrapText="1"/>
    </xf>
    <xf numFmtId="0" fontId="8" fillId="36" borderId="0" xfId="0" applyFont="1" applyFill="1"/>
    <xf numFmtId="0" fontId="53" fillId="36" borderId="3" xfId="0" applyFont="1" applyFill="1" applyBorder="1"/>
    <xf numFmtId="0" fontId="45" fillId="36" borderId="0" xfId="0" applyFont="1" applyFill="1" applyAlignment="1">
      <alignment horizontal="justify" wrapText="1"/>
    </xf>
    <xf numFmtId="0" fontId="43" fillId="36" borderId="0" xfId="0" applyFont="1" applyFill="1" applyAlignment="1">
      <alignment horizontal="justify" wrapText="1"/>
    </xf>
    <xf numFmtId="0" fontId="43" fillId="36" borderId="33" xfId="0" applyFont="1" applyFill="1" applyBorder="1"/>
    <xf numFmtId="164" fontId="51" fillId="36" borderId="34" xfId="0" applyNumberFormat="1" applyFont="1" applyFill="1" applyBorder="1"/>
    <xf numFmtId="0" fontId="44" fillId="36" borderId="0" xfId="0" applyFont="1" applyFill="1" applyAlignment="1">
      <alignment horizontal="justify" wrapText="1"/>
    </xf>
    <xf numFmtId="9" fontId="50" fillId="36" borderId="36" xfId="2" applyFont="1" applyFill="1" applyBorder="1" applyAlignment="1">
      <alignment wrapText="1"/>
    </xf>
    <xf numFmtId="43" fontId="51" fillId="0" borderId="0" xfId="0" applyNumberFormat="1" applyFont="1"/>
    <xf numFmtId="0" fontId="57" fillId="0" borderId="13" xfId="0" applyFont="1" applyBorder="1"/>
    <xf numFmtId="0" fontId="58" fillId="0" borderId="14" xfId="0" applyFont="1" applyBorder="1"/>
    <xf numFmtId="10" fontId="59" fillId="0" borderId="14" xfId="0" applyNumberFormat="1" applyFont="1" applyBorder="1"/>
    <xf numFmtId="0" fontId="59" fillId="0" borderId="14" xfId="0" quotePrefix="1" applyFont="1" applyBorder="1"/>
    <xf numFmtId="0" fontId="59" fillId="0" borderId="14" xfId="0" applyFont="1" applyBorder="1"/>
    <xf numFmtId="9" fontId="59" fillId="0" borderId="14" xfId="2" applyFont="1" applyBorder="1"/>
    <xf numFmtId="0" fontId="59" fillId="0" borderId="37" xfId="0" applyFont="1" applyBorder="1"/>
    <xf numFmtId="0" fontId="59" fillId="0" borderId="38" xfId="0" applyFont="1" applyBorder="1"/>
    <xf numFmtId="0" fontId="59" fillId="0" borderId="0" xfId="0" applyFont="1"/>
    <xf numFmtId="0" fontId="59" fillId="35" borderId="13" xfId="0" applyFont="1" applyFill="1" applyBorder="1" applyAlignment="1">
      <alignment wrapText="1"/>
    </xf>
    <xf numFmtId="0" fontId="60" fillId="35" borderId="14" xfId="0" applyFont="1" applyFill="1" applyBorder="1" applyAlignment="1">
      <alignment wrapText="1"/>
    </xf>
    <xf numFmtId="166" fontId="49" fillId="35" borderId="31" xfId="1" quotePrefix="1" applyNumberFormat="1" applyFont="1" applyFill="1" applyBorder="1" applyAlignment="1">
      <alignment wrapText="1"/>
    </xf>
    <xf numFmtId="9" fontId="59" fillId="35" borderId="31" xfId="0" applyNumberFormat="1" applyFont="1" applyFill="1" applyBorder="1" applyAlignment="1">
      <alignment wrapText="1"/>
    </xf>
    <xf numFmtId="0" fontId="59" fillId="35" borderId="31" xfId="0" quotePrefix="1" applyFont="1" applyFill="1" applyBorder="1" applyAlignment="1">
      <alignment wrapText="1"/>
    </xf>
    <xf numFmtId="0" fontId="49" fillId="35" borderId="31" xfId="0" quotePrefix="1" applyFont="1" applyFill="1" applyBorder="1" applyAlignment="1">
      <alignment wrapText="1"/>
    </xf>
    <xf numFmtId="0" fontId="59" fillId="35" borderId="14" xfId="0" applyFont="1" applyFill="1" applyBorder="1"/>
    <xf numFmtId="9" fontId="59" fillId="35" borderId="14" xfId="2" applyFont="1" applyFill="1" applyBorder="1"/>
    <xf numFmtId="0" fontId="49" fillId="35" borderId="31" xfId="0" applyFont="1" applyFill="1" applyBorder="1" applyAlignment="1">
      <alignment wrapText="1"/>
    </xf>
    <xf numFmtId="0" fontId="49" fillId="35" borderId="1" xfId="0" applyFont="1" applyFill="1" applyBorder="1" applyAlignment="1">
      <alignment wrapText="1"/>
    </xf>
    <xf numFmtId="0" fontId="61" fillId="0" borderId="3" xfId="0" applyFont="1" applyBorder="1"/>
    <xf numFmtId="0" fontId="3" fillId="0" borderId="0" xfId="0" applyFont="1" applyAlignment="1">
      <alignment wrapText="1"/>
    </xf>
    <xf numFmtId="166" fontId="61" fillId="0" borderId="21" xfId="0" applyNumberFormat="1" applyFont="1" applyBorder="1"/>
    <xf numFmtId="0" fontId="61" fillId="34" borderId="21" xfId="0" applyFont="1" applyFill="1" applyBorder="1"/>
    <xf numFmtId="9" fontId="50" fillId="36" borderId="0" xfId="2" applyFont="1" applyFill="1" applyBorder="1"/>
    <xf numFmtId="0" fontId="51" fillId="36" borderId="21" xfId="0" applyFont="1" applyFill="1" applyBorder="1"/>
    <xf numFmtId="0" fontId="49" fillId="36" borderId="20" xfId="0" applyFont="1" applyFill="1" applyBorder="1"/>
    <xf numFmtId="0" fontId="61" fillId="0" borderId="0" xfId="0" applyFont="1"/>
    <xf numFmtId="0" fontId="49" fillId="0" borderId="3" xfId="0" applyFont="1" applyBorder="1" applyAlignment="1">
      <alignment horizontal="justify"/>
    </xf>
    <xf numFmtId="166" fontId="63" fillId="0" borderId="21" xfId="0" applyNumberFormat="1" applyFont="1" applyBorder="1"/>
    <xf numFmtId="0" fontId="63" fillId="34" borderId="21" xfId="0" applyFont="1" applyFill="1" applyBorder="1"/>
    <xf numFmtId="0" fontId="49" fillId="36" borderId="3" xfId="0" applyFont="1" applyFill="1" applyBorder="1"/>
    <xf numFmtId="0" fontId="3" fillId="0" borderId="0" xfId="0" applyFont="1" applyAlignment="1">
      <alignment horizontal="justify"/>
    </xf>
    <xf numFmtId="0" fontId="63" fillId="0" borderId="3" xfId="0" applyFont="1" applyBorder="1"/>
    <xf numFmtId="166" fontId="63" fillId="34" borderId="21" xfId="0" applyNumberFormat="1" applyFont="1" applyFill="1" applyBorder="1"/>
    <xf numFmtId="43" fontId="49" fillId="36" borderId="3" xfId="0" applyNumberFormat="1" applyFont="1" applyFill="1" applyBorder="1"/>
    <xf numFmtId="44" fontId="63" fillId="34" borderId="21" xfId="45" applyFont="1" applyFill="1" applyBorder="1"/>
    <xf numFmtId="44" fontId="50" fillId="36" borderId="21" xfId="45" applyFont="1" applyFill="1" applyBorder="1"/>
    <xf numFmtId="0" fontId="64" fillId="0" borderId="3" xfId="0" applyFont="1" applyBorder="1" applyAlignment="1">
      <alignment horizontal="justify"/>
    </xf>
    <xf numFmtId="0" fontId="65" fillId="0" borderId="0" xfId="0" applyFont="1" applyAlignment="1">
      <alignment horizontal="justify"/>
    </xf>
    <xf numFmtId="0" fontId="59" fillId="34" borderId="21" xfId="0" applyFont="1" applyFill="1" applyBorder="1"/>
    <xf numFmtId="0" fontId="49" fillId="0" borderId="3" xfId="0" applyFont="1" applyBorder="1" applyAlignment="1">
      <alignment horizontal="left"/>
    </xf>
    <xf numFmtId="0" fontId="63" fillId="0" borderId="0" xfId="0" applyFont="1"/>
    <xf numFmtId="0" fontId="65" fillId="0" borderId="0" xfId="0" applyFont="1" applyAlignment="1">
      <alignment wrapText="1"/>
    </xf>
    <xf numFmtId="0" fontId="55" fillId="0" borderId="0" xfId="0" applyFont="1" applyAlignment="1">
      <alignment horizontal="center" wrapText="1"/>
    </xf>
    <xf numFmtId="0" fontId="52" fillId="0" borderId="0" xfId="0" applyFont="1" applyAlignment="1">
      <alignment horizontal="justify"/>
    </xf>
    <xf numFmtId="0" fontId="50" fillId="36" borderId="21" xfId="0" applyFont="1" applyFill="1" applyBorder="1" applyAlignment="1">
      <alignment horizontal="right"/>
    </xf>
    <xf numFmtId="0" fontId="50" fillId="36" borderId="0" xfId="0" applyFont="1" applyFill="1" applyAlignment="1">
      <alignment horizontal="right"/>
    </xf>
    <xf numFmtId="44" fontId="50" fillId="36" borderId="0" xfId="0" applyNumberFormat="1" applyFont="1" applyFill="1" applyAlignment="1">
      <alignment horizontal="right"/>
    </xf>
    <xf numFmtId="9" fontId="50" fillId="36" borderId="0" xfId="2" applyFont="1" applyFill="1" applyBorder="1" applyAlignment="1">
      <alignment horizontal="right"/>
    </xf>
    <xf numFmtId="164" fontId="51" fillId="36" borderId="21" xfId="0" applyNumberFormat="1" applyFont="1" applyFill="1" applyBorder="1" applyAlignment="1">
      <alignment horizontal="right"/>
    </xf>
    <xf numFmtId="43" fontId="49" fillId="36" borderId="3" xfId="0" applyNumberFormat="1" applyFont="1" applyFill="1" applyBorder="1" applyAlignment="1">
      <alignment horizontal="right"/>
    </xf>
    <xf numFmtId="0" fontId="61" fillId="0" borderId="0" xfId="0" applyFont="1" applyAlignment="1">
      <alignment horizontal="justify"/>
    </xf>
    <xf numFmtId="0" fontId="59" fillId="0" borderId="21" xfId="0" applyFont="1" applyBorder="1"/>
    <xf numFmtId="0" fontId="59" fillId="0" borderId="3" xfId="0" applyFont="1" applyBorder="1"/>
    <xf numFmtId="0" fontId="63" fillId="36" borderId="21" xfId="0" applyFont="1" applyFill="1" applyBorder="1"/>
    <xf numFmtId="0" fontId="59" fillId="36" borderId="21" xfId="0" applyFont="1" applyFill="1" applyBorder="1"/>
    <xf numFmtId="0" fontId="59" fillId="36" borderId="0" xfId="0" applyFont="1" applyFill="1"/>
    <xf numFmtId="9" fontId="59" fillId="36" borderId="0" xfId="2" applyFont="1" applyFill="1" applyBorder="1"/>
    <xf numFmtId="164" fontId="67" fillId="36" borderId="21" xfId="0" applyNumberFormat="1" applyFont="1" applyFill="1" applyBorder="1"/>
    <xf numFmtId="0" fontId="68" fillId="0" borderId="11" xfId="0" applyFont="1" applyBorder="1"/>
    <xf numFmtId="0" fontId="49" fillId="0" borderId="13" xfId="0" applyFont="1" applyBorder="1"/>
    <xf numFmtId="9" fontId="59" fillId="0" borderId="0" xfId="2" applyFont="1"/>
    <xf numFmtId="0" fontId="59" fillId="0" borderId="35" xfId="0" applyFont="1" applyBorder="1"/>
    <xf numFmtId="176" fontId="62" fillId="0" borderId="11" xfId="0" applyNumberFormat="1" applyFont="1" applyBorder="1"/>
    <xf numFmtId="176" fontId="51" fillId="0" borderId="21" xfId="0" applyNumberFormat="1" applyFont="1" applyBorder="1"/>
    <xf numFmtId="176" fontId="51" fillId="36" borderId="21" xfId="0" applyNumberFormat="1" applyFont="1" applyFill="1" applyBorder="1" applyAlignment="1">
      <alignment horizontal="right"/>
    </xf>
    <xf numFmtId="176" fontId="3" fillId="0" borderId="21" xfId="0" applyNumberFormat="1" applyFont="1" applyBorder="1"/>
    <xf numFmtId="176" fontId="52" fillId="0" borderId="21" xfId="0" applyNumberFormat="1" applyFont="1" applyBorder="1"/>
    <xf numFmtId="176" fontId="51" fillId="0" borderId="35" xfId="0" applyNumberFormat="1" applyFont="1" applyBorder="1"/>
    <xf numFmtId="176" fontId="51" fillId="36" borderId="10" xfId="2" applyNumberFormat="1" applyFont="1" applyFill="1" applyBorder="1"/>
    <xf numFmtId="176" fontId="51" fillId="0" borderId="0" xfId="0" applyNumberFormat="1" applyFont="1"/>
    <xf numFmtId="176" fontId="51" fillId="36" borderId="10" xfId="1" applyNumberFormat="1" applyFont="1" applyFill="1" applyBorder="1"/>
    <xf numFmtId="176" fontId="51" fillId="36" borderId="10" xfId="1" applyNumberFormat="1" applyFont="1" applyFill="1" applyBorder="1" applyAlignment="1"/>
    <xf numFmtId="0" fontId="49" fillId="0" borderId="14" xfId="0" applyFont="1" applyBorder="1"/>
    <xf numFmtId="0" fontId="49" fillId="0" borderId="19" xfId="0" applyFont="1" applyBorder="1"/>
    <xf numFmtId="0" fontId="69" fillId="0" borderId="5" xfId="0" applyFont="1" applyBorder="1" applyAlignment="1">
      <alignment wrapText="1"/>
    </xf>
    <xf numFmtId="0" fontId="7" fillId="0" borderId="0" xfId="0" applyFont="1" applyAlignment="1">
      <alignment horizontal="left" wrapText="1"/>
    </xf>
    <xf numFmtId="0" fontId="8" fillId="0" borderId="0" xfId="0" applyFont="1" applyAlignment="1">
      <alignment horizontal="left" wrapText="1"/>
    </xf>
    <xf numFmtId="0" fontId="14" fillId="0" borderId="0" xfId="0" applyFont="1" applyAlignment="1">
      <alignment horizontal="left" wrapText="1"/>
    </xf>
    <xf numFmtId="0" fontId="9"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170" fontId="12" fillId="0" borderId="4" xfId="0" applyNumberFormat="1" applyFont="1" applyBorder="1" applyAlignment="1">
      <alignment horizontal="center"/>
    </xf>
    <xf numFmtId="170" fontId="12" fillId="0" borderId="5" xfId="0" applyNumberFormat="1" applyFont="1" applyBorder="1" applyAlignment="1">
      <alignment horizontal="center"/>
    </xf>
    <xf numFmtId="170" fontId="12" fillId="0" borderId="0" xfId="0" applyNumberFormat="1" applyFont="1" applyAlignment="1">
      <alignment horizontal="center"/>
    </xf>
    <xf numFmtId="170" fontId="5" fillId="2" borderId="18" xfId="1" quotePrefix="1" applyNumberFormat="1" applyFont="1" applyFill="1" applyBorder="1" applyAlignment="1">
      <alignment horizontal="center" wrapText="1"/>
    </xf>
    <xf numFmtId="170" fontId="5" fillId="2" borderId="19" xfId="1" quotePrefix="1" applyNumberFormat="1" applyFont="1" applyFill="1" applyBorder="1" applyAlignment="1">
      <alignment horizontal="center" wrapText="1"/>
    </xf>
    <xf numFmtId="170" fontId="5" fillId="2" borderId="18" xfId="1" applyNumberFormat="1" applyFont="1" applyFill="1" applyBorder="1" applyAlignment="1">
      <alignment horizontal="center" wrapText="1"/>
    </xf>
    <xf numFmtId="166" fontId="12" fillId="0" borderId="6" xfId="0" applyNumberFormat="1" applyFont="1" applyBorder="1" applyAlignment="1">
      <alignment horizontal="center"/>
    </xf>
    <xf numFmtId="166" fontId="12" fillId="0" borderId="11" xfId="0" applyNumberFormat="1"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8" fillId="0" borderId="0" xfId="0" applyFont="1" applyAlignment="1">
      <alignment horizontal="left"/>
    </xf>
    <xf numFmtId="170" fontId="12" fillId="0" borderId="6" xfId="0" applyNumberFormat="1" applyFont="1" applyBorder="1" applyAlignment="1">
      <alignment horizontal="center"/>
    </xf>
    <xf numFmtId="170" fontId="12" fillId="0" borderId="10" xfId="0" applyNumberFormat="1" applyFont="1" applyBorder="1" applyAlignment="1">
      <alignment horizontal="center"/>
    </xf>
    <xf numFmtId="168" fontId="12" fillId="0" borderId="6" xfId="0" applyNumberFormat="1" applyFont="1" applyBorder="1" applyAlignment="1">
      <alignment horizontal="center"/>
    </xf>
    <xf numFmtId="168" fontId="12" fillId="0" borderId="11" xfId="0" applyNumberFormat="1" applyFont="1" applyBorder="1" applyAlignment="1">
      <alignment horizontal="center"/>
    </xf>
    <xf numFmtId="0" fontId="41" fillId="36" borderId="20" xfId="0" applyFont="1" applyFill="1" applyBorder="1" applyAlignment="1">
      <alignment horizontal="center" wrapText="1"/>
    </xf>
    <xf numFmtId="0" fontId="41" fillId="36" borderId="15" xfId="0" applyFont="1" applyFill="1" applyBorder="1" applyAlignment="1">
      <alignment horizontal="center" wrapText="1"/>
    </xf>
    <xf numFmtId="0" fontId="41" fillId="36" borderId="17" xfId="0" applyFont="1" applyFill="1" applyBorder="1" applyAlignment="1">
      <alignment horizontal="center" wrapText="1"/>
    </xf>
    <xf numFmtId="0" fontId="41" fillId="36" borderId="3" xfId="0" applyFont="1" applyFill="1" applyBorder="1" applyAlignment="1">
      <alignment horizontal="center" wrapText="1"/>
    </xf>
    <xf numFmtId="0" fontId="41" fillId="36" borderId="0" xfId="0" applyFont="1" applyFill="1" applyAlignment="1">
      <alignment horizontal="center" wrapText="1"/>
    </xf>
    <xf numFmtId="0" fontId="41" fillId="36" borderId="5" xfId="0" applyFont="1" applyFill="1" applyBorder="1" applyAlignment="1">
      <alignment horizontal="center" wrapText="1"/>
    </xf>
    <xf numFmtId="0" fontId="41" fillId="36" borderId="1" xfId="0" applyFont="1" applyFill="1" applyBorder="1" applyAlignment="1">
      <alignment horizontal="center" wrapText="1"/>
    </xf>
    <xf numFmtId="0" fontId="41" fillId="36" borderId="2" xfId="0" applyFont="1" applyFill="1" applyBorder="1" applyAlignment="1">
      <alignment horizontal="center" wrapText="1"/>
    </xf>
    <xf numFmtId="0" fontId="41" fillId="36" borderId="12" xfId="0" applyFont="1" applyFill="1" applyBorder="1" applyAlignment="1">
      <alignment horizontal="center" wrapText="1"/>
    </xf>
    <xf numFmtId="0" fontId="41" fillId="36" borderId="13" xfId="0" applyFont="1" applyFill="1" applyBorder="1" applyAlignment="1">
      <alignment horizontal="center" wrapText="1"/>
    </xf>
    <xf numFmtId="0" fontId="41" fillId="36" borderId="14" xfId="0" applyFont="1" applyFill="1" applyBorder="1" applyAlignment="1">
      <alignment horizontal="center" wrapText="1"/>
    </xf>
    <xf numFmtId="0" fontId="41" fillId="36" borderId="19" xfId="0" applyFont="1" applyFill="1" applyBorder="1" applyAlignment="1">
      <alignment horizontal="center" wrapText="1"/>
    </xf>
    <xf numFmtId="0" fontId="51" fillId="0" borderId="13" xfId="0" applyFont="1" applyBorder="1" applyAlignment="1">
      <alignment horizontal="center"/>
    </xf>
    <xf numFmtId="0" fontId="51" fillId="0" borderId="14" xfId="0" applyFont="1" applyBorder="1" applyAlignment="1">
      <alignment horizontal="center"/>
    </xf>
    <xf numFmtId="0" fontId="51" fillId="0" borderId="19" xfId="0" applyFont="1" applyBorder="1" applyAlignment="1">
      <alignment horizontal="center"/>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19" xfId="0" applyFont="1" applyBorder="1" applyAlignment="1">
      <alignment horizontal="center" vertical="center" wrapText="1"/>
    </xf>
    <xf numFmtId="0" fontId="49" fillId="0" borderId="13" xfId="0" applyFont="1" applyBorder="1" applyAlignment="1">
      <alignment horizontal="center"/>
    </xf>
    <xf numFmtId="0" fontId="49" fillId="0" borderId="14" xfId="0" applyFont="1" applyBorder="1" applyAlignment="1">
      <alignment horizontal="center"/>
    </xf>
    <xf numFmtId="0" fontId="49" fillId="0" borderId="19" xfId="0" applyFont="1" applyBorder="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1" builtinId="3"/>
    <cellStyle name="Currency" xfId="45" builtinId="4"/>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3" xr:uid="{00000000-0005-0000-0000-000027000000}"/>
    <cellStyle name="Note 2" xfId="44" xr:uid="{00000000-0005-0000-0000-000028000000}"/>
    <cellStyle name="Output" xfId="12" builtinId="21" customBuiltin="1"/>
    <cellStyle name="Percent" xfId="2" builtinId="5"/>
    <cellStyle name="Title" xfId="3" builtinId="15" customBuiltin="1"/>
    <cellStyle name="Total" xfId="18" builtinId="25" customBuiltin="1"/>
    <cellStyle name="Warning Text" xfId="16" builtinId="11" customBuiltin="1"/>
  </cellStyles>
  <dxfs count="0"/>
  <tableStyles count="0" defaultTableStyle="TableStyleMedium9" defaultPivotStyle="PivotStyleLight16"/>
  <colors>
    <mruColors>
      <color rgb="FF969696"/>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9"/>
  <sheetViews>
    <sheetView view="pageBreakPreview" topLeftCell="B1" workbookViewId="0">
      <selection activeCell="N16" sqref="N16"/>
    </sheetView>
  </sheetViews>
  <sheetFormatPr defaultColWidth="9.1796875" defaultRowHeight="13"/>
  <cols>
    <col min="1" max="1" width="7.26953125" style="2" customWidth="1"/>
    <col min="2" max="2" width="61.453125" style="2" customWidth="1"/>
    <col min="3" max="3" width="15.453125" style="93" hidden="1" customWidth="1"/>
    <col min="4" max="4" width="16.26953125" style="93" hidden="1" customWidth="1"/>
    <col min="5" max="7" width="15.7265625" style="94" hidden="1" customWidth="1"/>
    <col min="8" max="8" width="17.1796875" style="94" hidden="1" customWidth="1"/>
    <col min="9" max="9" width="17.1796875" style="94" bestFit="1" customWidth="1"/>
    <col min="10" max="10" width="15.7265625" style="94" bestFit="1" customWidth="1"/>
    <col min="11" max="11" width="17.1796875" style="94" bestFit="1" customWidth="1"/>
    <col min="12" max="12" width="17.26953125" style="94" customWidth="1"/>
    <col min="13" max="13" width="9.1796875" style="2"/>
    <col min="14" max="16" width="16" style="2" bestFit="1" customWidth="1"/>
    <col min="17" max="17" width="18.7265625" style="2" customWidth="1"/>
    <col min="18" max="18" width="6.1796875" style="2" bestFit="1" customWidth="1"/>
    <col min="19" max="19" width="3" style="2" customWidth="1"/>
    <col min="20" max="20" width="14.1796875" style="2" customWidth="1"/>
    <col min="21" max="16384" width="9.1796875" style="2"/>
  </cols>
  <sheetData>
    <row r="1" spans="1:21" ht="19" thickBot="1">
      <c r="A1" s="357" t="s">
        <v>9</v>
      </c>
      <c r="B1" s="358"/>
      <c r="C1" s="358"/>
      <c r="D1" s="358"/>
      <c r="E1" s="358"/>
      <c r="F1" s="358"/>
      <c r="G1" s="358"/>
      <c r="H1" s="358"/>
      <c r="I1" s="358"/>
      <c r="J1" s="358"/>
      <c r="K1" s="1"/>
      <c r="L1" s="1"/>
      <c r="Q1" s="3" t="s">
        <v>71</v>
      </c>
      <c r="T1" s="3" t="s">
        <v>78</v>
      </c>
    </row>
    <row r="2" spans="1:21" ht="26.5" thickBot="1">
      <c r="A2" s="110"/>
      <c r="B2" s="111" t="s">
        <v>14</v>
      </c>
      <c r="C2" s="362" t="s">
        <v>52</v>
      </c>
      <c r="D2" s="363"/>
      <c r="E2" s="362" t="s">
        <v>68</v>
      </c>
      <c r="F2" s="363"/>
      <c r="G2" s="362" t="s">
        <v>73</v>
      </c>
      <c r="H2" s="363"/>
      <c r="I2" s="364" t="s">
        <v>103</v>
      </c>
      <c r="J2" s="363"/>
      <c r="K2" s="364" t="s">
        <v>104</v>
      </c>
      <c r="L2" s="363"/>
      <c r="N2" s="2" t="s">
        <v>15</v>
      </c>
      <c r="O2" s="4">
        <v>0.04</v>
      </c>
      <c r="Q2" s="2" t="s">
        <v>69</v>
      </c>
      <c r="R2" s="4">
        <v>0.08</v>
      </c>
      <c r="T2" s="2" t="s">
        <v>69</v>
      </c>
      <c r="U2" s="4">
        <v>0.12</v>
      </c>
    </row>
    <row r="3" spans="1:21" s="11" customFormat="1" ht="11">
      <c r="A3" s="5"/>
      <c r="B3" s="126"/>
      <c r="C3" s="127"/>
      <c r="D3" s="127"/>
      <c r="E3" s="128"/>
      <c r="F3" s="129"/>
      <c r="G3" s="6"/>
      <c r="H3" s="8"/>
      <c r="I3" s="6"/>
      <c r="J3" s="8"/>
      <c r="K3" s="6"/>
      <c r="L3" s="8"/>
      <c r="M3" s="9"/>
      <c r="N3" s="9"/>
      <c r="O3" s="9"/>
      <c r="P3" s="9"/>
      <c r="Q3" s="9" t="s">
        <v>70</v>
      </c>
      <c r="R3" s="10">
        <v>4.9000000000000002E-2</v>
      </c>
      <c r="S3" s="9"/>
      <c r="T3" s="9" t="s">
        <v>70</v>
      </c>
      <c r="U3" s="10">
        <v>0.12</v>
      </c>
    </row>
    <row r="4" spans="1:21" s="19" customFormat="1" ht="16">
      <c r="A4" s="12">
        <v>1.1000000000000001</v>
      </c>
      <c r="B4" s="13" t="s">
        <v>3</v>
      </c>
      <c r="C4" s="14"/>
      <c r="D4" s="15"/>
      <c r="E4" s="16"/>
      <c r="F4" s="17"/>
      <c r="G4" s="14"/>
      <c r="H4" s="17"/>
      <c r="I4" s="14"/>
      <c r="J4" s="17"/>
      <c r="K4" s="14"/>
      <c r="L4" s="17"/>
      <c r="M4" s="18"/>
      <c r="N4" s="18"/>
      <c r="O4" s="18"/>
      <c r="P4" s="18"/>
      <c r="Q4" s="18"/>
      <c r="R4" s="18"/>
      <c r="S4" s="18"/>
      <c r="T4" s="18"/>
    </row>
    <row r="5" spans="1:21" s="11" customFormat="1" ht="11">
      <c r="A5" s="5"/>
      <c r="B5" s="20"/>
      <c r="C5" s="6"/>
      <c r="D5" s="21"/>
      <c r="E5" s="7"/>
      <c r="F5" s="8"/>
      <c r="G5" s="6"/>
      <c r="H5" s="8"/>
      <c r="I5" s="6"/>
      <c r="J5" s="8"/>
      <c r="K5" s="6"/>
      <c r="L5" s="8"/>
      <c r="M5" s="9"/>
      <c r="N5" s="9"/>
      <c r="O5" s="9"/>
      <c r="P5" s="9"/>
      <c r="Q5" s="9" t="s">
        <v>72</v>
      </c>
      <c r="R5" s="10">
        <v>0.35899999999999999</v>
      </c>
      <c r="S5" s="9"/>
      <c r="T5" s="9"/>
    </row>
    <row r="6" spans="1:21" s="19" customFormat="1" ht="17.5">
      <c r="A6" s="12"/>
      <c r="B6" s="22" t="s">
        <v>74</v>
      </c>
      <c r="C6" s="23"/>
      <c r="D6" s="24"/>
      <c r="E6" s="25"/>
      <c r="F6" s="17"/>
      <c r="G6" s="23"/>
      <c r="H6" s="17"/>
      <c r="I6" s="23"/>
      <c r="J6" s="17"/>
      <c r="K6" s="23"/>
      <c r="L6" s="17"/>
      <c r="M6" s="18"/>
      <c r="N6" s="18"/>
      <c r="O6" s="18"/>
      <c r="P6" s="18"/>
      <c r="Q6" s="18" t="s">
        <v>93</v>
      </c>
      <c r="R6" s="10">
        <v>0.35899999999999999</v>
      </c>
      <c r="S6" s="18"/>
      <c r="T6" s="18"/>
    </row>
    <row r="7" spans="1:21" s="19" customFormat="1" ht="16">
      <c r="A7" s="12"/>
      <c r="B7" s="26" t="s">
        <v>97</v>
      </c>
      <c r="C7" s="27">
        <v>0</v>
      </c>
      <c r="D7" s="28"/>
      <c r="E7" s="27">
        <v>0</v>
      </c>
      <c r="F7" s="104"/>
      <c r="G7" s="27">
        <v>0</v>
      </c>
      <c r="H7" s="17"/>
      <c r="I7" s="115">
        <v>0.72</v>
      </c>
      <c r="J7" s="17"/>
      <c r="K7" s="115">
        <v>0.72</v>
      </c>
      <c r="L7" s="153">
        <v>0</v>
      </c>
      <c r="M7" s="18"/>
      <c r="N7" s="18"/>
      <c r="O7" s="18"/>
      <c r="Q7" s="18"/>
      <c r="R7" s="18"/>
      <c r="S7" s="18"/>
      <c r="T7" s="18"/>
    </row>
    <row r="8" spans="1:21" s="19" customFormat="1" ht="16">
      <c r="A8" s="12"/>
      <c r="B8" s="26" t="s">
        <v>98</v>
      </c>
      <c r="C8" s="29">
        <v>0.33960079999999998</v>
      </c>
      <c r="D8" s="15"/>
      <c r="E8" s="105">
        <v>0.35320000000000001</v>
      </c>
      <c r="F8" s="104"/>
      <c r="G8" s="115">
        <f>ROUND((E8*1.049),4)</f>
        <v>0.3705</v>
      </c>
      <c r="H8" s="17"/>
      <c r="I8" s="115">
        <v>0.75</v>
      </c>
      <c r="J8" s="17"/>
      <c r="K8" s="115">
        <v>0.85</v>
      </c>
      <c r="L8" s="153"/>
      <c r="M8" s="18"/>
      <c r="N8" s="18"/>
      <c r="O8" s="18"/>
      <c r="P8" s="18"/>
      <c r="R8" s="18"/>
      <c r="S8" s="18"/>
      <c r="T8" s="18"/>
    </row>
    <row r="9" spans="1:21" s="19" customFormat="1" ht="16">
      <c r="A9" s="12"/>
      <c r="B9" s="26" t="s">
        <v>99</v>
      </c>
      <c r="C9" s="29"/>
      <c r="D9" s="15"/>
      <c r="E9" s="105"/>
      <c r="F9" s="104"/>
      <c r="G9" s="115"/>
      <c r="H9" s="17"/>
      <c r="I9" s="115">
        <v>0.93</v>
      </c>
      <c r="J9" s="17"/>
      <c r="K9" s="115">
        <v>1.06</v>
      </c>
      <c r="L9" s="153"/>
      <c r="M9" s="18"/>
      <c r="N9" s="18"/>
      <c r="O9" s="18"/>
      <c r="P9" s="18"/>
      <c r="R9" s="18"/>
      <c r="S9" s="18"/>
      <c r="T9" s="18"/>
    </row>
    <row r="10" spans="1:21" s="19" customFormat="1" ht="16">
      <c r="A10" s="12"/>
      <c r="B10" s="26" t="s">
        <v>100</v>
      </c>
      <c r="C10" s="29"/>
      <c r="D10" s="15"/>
      <c r="E10" s="105"/>
      <c r="F10" s="104"/>
      <c r="G10" s="115"/>
      <c r="H10" s="17"/>
      <c r="I10" s="115">
        <v>1.08</v>
      </c>
      <c r="J10" s="17"/>
      <c r="K10" s="115">
        <v>1.25</v>
      </c>
      <c r="L10" s="153"/>
      <c r="M10" s="18"/>
      <c r="N10" s="18"/>
      <c r="O10" s="18"/>
      <c r="P10" s="18"/>
      <c r="R10" s="18"/>
      <c r="S10" s="18"/>
      <c r="T10" s="18"/>
    </row>
    <row r="11" spans="1:21" s="19" customFormat="1" ht="16">
      <c r="A11" s="12"/>
      <c r="B11" s="26"/>
      <c r="C11" s="29"/>
      <c r="D11" s="15"/>
      <c r="E11" s="105"/>
      <c r="F11" s="104"/>
      <c r="G11" s="115"/>
      <c r="H11" s="17"/>
      <c r="I11" s="115"/>
      <c r="J11" s="17"/>
      <c r="K11" s="115"/>
      <c r="L11" s="153"/>
      <c r="M11" s="18"/>
      <c r="N11" s="18"/>
      <c r="O11" s="18"/>
      <c r="P11" s="18"/>
      <c r="R11" s="18"/>
      <c r="S11" s="18"/>
      <c r="T11" s="18"/>
    </row>
    <row r="12" spans="1:21" s="11" customFormat="1" ht="10.5">
      <c r="A12" s="5"/>
      <c r="B12" s="31"/>
      <c r="C12" s="6"/>
      <c r="D12" s="21"/>
      <c r="E12" s="106"/>
      <c r="F12" s="107"/>
      <c r="G12" s="116"/>
      <c r="H12" s="8"/>
      <c r="I12" s="116"/>
      <c r="J12" s="8"/>
      <c r="K12" s="116"/>
      <c r="L12" s="154"/>
      <c r="M12" s="9"/>
      <c r="N12" s="9"/>
      <c r="O12" s="9"/>
      <c r="P12" s="9"/>
      <c r="Q12" s="9"/>
      <c r="R12" s="9"/>
      <c r="S12" s="9"/>
      <c r="T12" s="9"/>
    </row>
    <row r="13" spans="1:21" s="11" customFormat="1" ht="16">
      <c r="A13" s="12">
        <v>1.2</v>
      </c>
      <c r="B13" s="13" t="s">
        <v>101</v>
      </c>
      <c r="C13" s="6"/>
      <c r="D13" s="21"/>
      <c r="E13" s="106"/>
      <c r="F13" s="107"/>
      <c r="G13" s="116"/>
      <c r="H13" s="8"/>
      <c r="I13" s="116"/>
      <c r="J13" s="8"/>
      <c r="K13" s="116"/>
      <c r="L13" s="154"/>
      <c r="M13" s="9"/>
      <c r="N13" s="9"/>
      <c r="O13" s="9"/>
      <c r="P13" s="9"/>
      <c r="Q13" s="9"/>
      <c r="R13" s="9"/>
      <c r="S13" s="9"/>
      <c r="T13" s="9"/>
    </row>
    <row r="14" spans="1:21" s="11" customFormat="1" ht="12" customHeight="1">
      <c r="A14" s="5"/>
      <c r="B14" s="13"/>
      <c r="C14" s="6"/>
      <c r="D14" s="21"/>
      <c r="E14" s="106"/>
      <c r="F14" s="107"/>
      <c r="G14" s="116"/>
      <c r="H14" s="8"/>
      <c r="I14" s="116"/>
      <c r="J14" s="8"/>
      <c r="K14" s="116"/>
      <c r="L14" s="154"/>
      <c r="M14" s="9"/>
      <c r="N14" s="9"/>
      <c r="O14" s="9"/>
      <c r="P14" s="9"/>
      <c r="Q14" s="9"/>
      <c r="R14" s="9"/>
      <c r="S14" s="9"/>
      <c r="T14" s="9"/>
    </row>
    <row r="15" spans="1:21" s="19" customFormat="1" ht="17.5">
      <c r="A15" s="12"/>
      <c r="B15" s="22" t="s">
        <v>102</v>
      </c>
      <c r="C15" s="23"/>
      <c r="D15" s="24"/>
      <c r="E15" s="25"/>
      <c r="F15" s="17"/>
      <c r="G15" s="23"/>
      <c r="H15" s="17"/>
      <c r="I15" s="23"/>
      <c r="J15" s="17"/>
      <c r="K15" s="23"/>
      <c r="L15" s="153"/>
      <c r="M15" s="18"/>
      <c r="N15" s="18"/>
      <c r="O15" s="18"/>
      <c r="P15" s="18"/>
      <c r="Q15" s="18"/>
      <c r="R15" s="18"/>
      <c r="S15" s="18"/>
      <c r="T15" s="18"/>
    </row>
    <row r="16" spans="1:21" s="19" customFormat="1" ht="16">
      <c r="A16" s="12"/>
      <c r="B16" s="26" t="s">
        <v>97</v>
      </c>
      <c r="C16" s="27">
        <v>0</v>
      </c>
      <c r="D16" s="28"/>
      <c r="E16" s="27">
        <v>0</v>
      </c>
      <c r="F16" s="104"/>
      <c r="G16" s="27">
        <v>0</v>
      </c>
      <c r="H16" s="17"/>
      <c r="I16" s="115">
        <v>0.72</v>
      </c>
      <c r="J16" s="17"/>
      <c r="K16" s="115">
        <v>0.72</v>
      </c>
      <c r="L16" s="153"/>
      <c r="M16" s="18"/>
      <c r="N16" s="18"/>
      <c r="O16" s="18"/>
      <c r="P16" s="18"/>
      <c r="Q16" s="18"/>
      <c r="R16" s="18"/>
      <c r="S16" s="18"/>
      <c r="T16" s="18"/>
    </row>
    <row r="17" spans="1:20" s="19" customFormat="1" ht="16">
      <c r="A17" s="12"/>
      <c r="B17" s="26" t="s">
        <v>106</v>
      </c>
      <c r="C17" s="29">
        <v>0.33960079999999998</v>
      </c>
      <c r="D17" s="15"/>
      <c r="E17" s="105">
        <v>0.35320000000000001</v>
      </c>
      <c r="F17" s="104"/>
      <c r="G17" s="115">
        <f>ROUND((E17*1.049),4)</f>
        <v>0.3705</v>
      </c>
      <c r="H17" s="17"/>
      <c r="I17" s="115">
        <v>0.75</v>
      </c>
      <c r="J17" s="17"/>
      <c r="K17" s="115">
        <v>0.72</v>
      </c>
      <c r="L17" s="153"/>
      <c r="M17" s="18"/>
      <c r="N17" s="18"/>
      <c r="O17" s="18"/>
      <c r="P17" s="18"/>
      <c r="Q17" s="18"/>
      <c r="R17" s="18"/>
      <c r="S17" s="18"/>
      <c r="T17" s="18"/>
    </row>
    <row r="18" spans="1:20" s="19" customFormat="1" ht="16">
      <c r="A18" s="12"/>
      <c r="B18" s="26" t="s">
        <v>105</v>
      </c>
      <c r="C18" s="29">
        <v>0.33960079999999998</v>
      </c>
      <c r="D18" s="15"/>
      <c r="E18" s="105">
        <v>0.35320000000000001</v>
      </c>
      <c r="F18" s="104"/>
      <c r="G18" s="115">
        <f>ROUND((E18*1.049),4)</f>
        <v>0.3705</v>
      </c>
      <c r="H18" s="17"/>
      <c r="I18" s="115">
        <v>0.75</v>
      </c>
      <c r="J18" s="17"/>
      <c r="K18" s="115">
        <v>0.85</v>
      </c>
      <c r="L18" s="153"/>
      <c r="M18" s="18"/>
      <c r="N18" s="18"/>
      <c r="O18" s="18"/>
      <c r="P18" s="18"/>
      <c r="Q18" s="18"/>
      <c r="R18" s="18"/>
      <c r="S18" s="18"/>
      <c r="T18" s="18"/>
    </row>
    <row r="19" spans="1:20" s="19" customFormat="1" ht="16">
      <c r="A19" s="12"/>
      <c r="B19" s="26" t="s">
        <v>99</v>
      </c>
      <c r="C19" s="29"/>
      <c r="D19" s="15"/>
      <c r="E19" s="105"/>
      <c r="F19" s="104"/>
      <c r="G19" s="115"/>
      <c r="H19" s="17"/>
      <c r="I19" s="115">
        <v>0.93</v>
      </c>
      <c r="J19" s="17"/>
      <c r="K19" s="115">
        <v>1.06</v>
      </c>
      <c r="L19" s="153"/>
      <c r="M19" s="18"/>
      <c r="N19" s="18"/>
      <c r="O19" s="18"/>
      <c r="P19" s="18"/>
      <c r="Q19" s="18"/>
      <c r="R19" s="18"/>
      <c r="S19" s="18"/>
      <c r="T19" s="18"/>
    </row>
    <row r="20" spans="1:20" s="19" customFormat="1" ht="16">
      <c r="A20" s="12"/>
      <c r="B20" s="26" t="s">
        <v>100</v>
      </c>
      <c r="C20" s="29"/>
      <c r="D20" s="15"/>
      <c r="E20" s="105"/>
      <c r="F20" s="104"/>
      <c r="G20" s="115"/>
      <c r="H20" s="17"/>
      <c r="I20" s="115">
        <v>1.08</v>
      </c>
      <c r="J20" s="17"/>
      <c r="K20" s="115">
        <v>1.25</v>
      </c>
      <c r="L20" s="153"/>
      <c r="M20" s="18"/>
      <c r="N20" s="18"/>
      <c r="O20" s="18"/>
      <c r="P20" s="18"/>
      <c r="Q20" s="18"/>
      <c r="R20" s="18"/>
      <c r="S20" s="18"/>
      <c r="T20" s="18"/>
    </row>
    <row r="21" spans="1:20" s="19" customFormat="1" ht="16">
      <c r="A21" s="12"/>
      <c r="B21" s="18"/>
      <c r="C21" s="33"/>
      <c r="D21" s="34"/>
      <c r="E21" s="108"/>
      <c r="F21" s="104"/>
      <c r="G21" s="117"/>
      <c r="H21" s="17"/>
      <c r="I21" s="117"/>
      <c r="J21" s="17"/>
      <c r="K21" s="148"/>
      <c r="L21" s="17"/>
      <c r="M21" s="18"/>
      <c r="N21" s="18"/>
      <c r="O21" s="18"/>
      <c r="P21" s="18"/>
      <c r="Q21" s="18"/>
      <c r="R21" s="18"/>
      <c r="S21" s="18"/>
      <c r="T21" s="18"/>
    </row>
    <row r="22" spans="1:20" s="11" customFormat="1" ht="10.5">
      <c r="A22" s="5"/>
      <c r="B22" s="31"/>
      <c r="C22" s="36"/>
      <c r="D22" s="37"/>
      <c r="E22" s="109"/>
      <c r="F22" s="107"/>
      <c r="G22" s="118"/>
      <c r="H22" s="8"/>
      <c r="I22" s="118"/>
      <c r="J22" s="8"/>
      <c r="K22" s="149"/>
      <c r="L22" s="8"/>
      <c r="M22" s="9"/>
      <c r="N22" s="9"/>
      <c r="O22" s="9"/>
      <c r="P22" s="9"/>
      <c r="Q22" s="9"/>
      <c r="R22" s="9"/>
      <c r="S22" s="9"/>
      <c r="T22" s="9"/>
    </row>
    <row r="23" spans="1:20" s="19" customFormat="1" ht="16">
      <c r="A23" s="12"/>
      <c r="B23" s="22" t="s">
        <v>58</v>
      </c>
      <c r="C23" s="39"/>
      <c r="D23" s="34"/>
      <c r="E23" s="108"/>
      <c r="F23" s="104"/>
      <c r="G23" s="117"/>
      <c r="H23" s="17"/>
      <c r="I23" s="117"/>
      <c r="J23" s="17"/>
      <c r="K23" s="148"/>
      <c r="L23" s="17"/>
      <c r="M23" s="18"/>
      <c r="N23" s="18"/>
      <c r="O23" s="18"/>
      <c r="P23" s="18"/>
      <c r="Q23" s="18"/>
      <c r="R23" s="18"/>
      <c r="S23" s="18"/>
      <c r="T23" s="18"/>
    </row>
    <row r="24" spans="1:20" s="19" customFormat="1" ht="16">
      <c r="A24" s="12"/>
      <c r="B24" s="26" t="s">
        <v>53</v>
      </c>
      <c r="C24" s="33">
        <v>19.07</v>
      </c>
      <c r="D24" s="34"/>
      <c r="E24" s="108">
        <v>19.829999999999998</v>
      </c>
      <c r="F24" s="104"/>
      <c r="G24" s="117">
        <f>ROUND((E24*1.08),2)</f>
        <v>21.42</v>
      </c>
      <c r="H24" s="17"/>
      <c r="I24" s="117">
        <v>150.47999999999999</v>
      </c>
      <c r="J24" s="17"/>
      <c r="K24" s="148">
        <v>170.79</v>
      </c>
      <c r="L24" s="17"/>
      <c r="M24" s="18"/>
      <c r="N24" s="18"/>
      <c r="O24" s="18"/>
      <c r="Q24" s="18"/>
      <c r="R24" s="18"/>
      <c r="S24" s="18"/>
      <c r="T24" s="18"/>
    </row>
    <row r="25" spans="1:20" s="11" customFormat="1" ht="10.5">
      <c r="A25" s="5"/>
      <c r="B25" s="31"/>
      <c r="C25" s="41"/>
      <c r="D25" s="37"/>
      <c r="E25" s="109"/>
      <c r="F25" s="107"/>
      <c r="G25" s="118"/>
      <c r="H25" s="8"/>
      <c r="I25" s="118"/>
      <c r="J25" s="8"/>
      <c r="K25" s="149"/>
      <c r="L25" s="8"/>
      <c r="M25" s="9"/>
      <c r="N25" s="9"/>
      <c r="O25" s="9"/>
      <c r="Q25" s="9"/>
      <c r="R25" s="9"/>
      <c r="S25" s="9"/>
      <c r="T25" s="9"/>
    </row>
    <row r="26" spans="1:20" s="19" customFormat="1" ht="16">
      <c r="A26" s="12"/>
      <c r="B26" s="26" t="s">
        <v>10</v>
      </c>
      <c r="C26" s="33">
        <v>19.07</v>
      </c>
      <c r="D26" s="34"/>
      <c r="E26" s="108">
        <v>19.829999999999998</v>
      </c>
      <c r="F26" s="104"/>
      <c r="G26" s="117">
        <f>ROUND((E26*1.08),2)</f>
        <v>21.42</v>
      </c>
      <c r="H26" s="17"/>
      <c r="I26" s="117">
        <f>ROUND((G26*(1+0.326)),2)</f>
        <v>28.4</v>
      </c>
      <c r="J26" s="17"/>
      <c r="K26" s="148">
        <f>ROUND((I26*(1+0.359)),2)</f>
        <v>38.6</v>
      </c>
      <c r="L26" s="17"/>
      <c r="M26" s="18"/>
      <c r="N26" s="18"/>
      <c r="O26" s="18"/>
      <c r="Q26" s="18"/>
      <c r="R26" s="18"/>
      <c r="S26" s="18"/>
      <c r="T26" s="18"/>
    </row>
    <row r="27" spans="1:20" s="11" customFormat="1" ht="10.5">
      <c r="A27" s="5"/>
      <c r="B27" s="31"/>
      <c r="C27" s="6"/>
      <c r="D27" s="21"/>
      <c r="E27" s="106"/>
      <c r="F27" s="107"/>
      <c r="G27" s="116"/>
      <c r="H27" s="8"/>
      <c r="I27" s="116"/>
      <c r="J27" s="8"/>
      <c r="K27" s="116"/>
      <c r="L27" s="8"/>
      <c r="M27" s="9"/>
      <c r="N27" s="9"/>
      <c r="O27" s="9"/>
      <c r="P27" s="9"/>
      <c r="Q27" s="9"/>
      <c r="R27" s="9"/>
      <c r="S27" s="9"/>
      <c r="T27" s="9"/>
    </row>
    <row r="28" spans="1:20" s="19" customFormat="1" ht="16">
      <c r="A28" s="42">
        <v>1.2</v>
      </c>
      <c r="B28" s="43" t="s">
        <v>54</v>
      </c>
      <c r="C28" s="44"/>
      <c r="D28" s="15"/>
      <c r="E28" s="105"/>
      <c r="F28" s="104"/>
      <c r="G28" s="115"/>
      <c r="H28" s="17"/>
      <c r="I28" s="115"/>
      <c r="J28" s="17"/>
      <c r="K28" s="115"/>
      <c r="L28" s="17"/>
      <c r="M28" s="18"/>
      <c r="N28" s="18"/>
      <c r="O28" s="18"/>
      <c r="P28" s="18"/>
      <c r="Q28" s="18"/>
      <c r="R28" s="18"/>
      <c r="S28" s="18"/>
      <c r="T28" s="18"/>
    </row>
    <row r="29" spans="1:20" s="11" customFormat="1" ht="11">
      <c r="A29" s="5"/>
      <c r="B29" s="20"/>
      <c r="C29" s="6"/>
      <c r="D29" s="21"/>
      <c r="E29" s="106"/>
      <c r="F29" s="107"/>
      <c r="G29" s="116"/>
      <c r="H29" s="8"/>
      <c r="I29" s="116"/>
      <c r="J29" s="8"/>
      <c r="K29" s="116"/>
      <c r="L29" s="8"/>
      <c r="M29" s="9"/>
      <c r="N29" s="9"/>
      <c r="O29" s="9"/>
      <c r="P29" s="9"/>
      <c r="Q29" s="9"/>
      <c r="R29" s="9"/>
      <c r="S29" s="9"/>
      <c r="T29" s="9"/>
    </row>
    <row r="30" spans="1:20" s="19" customFormat="1" ht="16">
      <c r="A30" s="12"/>
      <c r="B30" s="26" t="s">
        <v>31</v>
      </c>
      <c r="C30" s="32">
        <v>0.20171619999999998</v>
      </c>
      <c r="D30" s="15"/>
      <c r="E30" s="105">
        <v>0.20979999999999999</v>
      </c>
      <c r="F30" s="104"/>
      <c r="G30" s="115">
        <f>ROUND((E30*1.049),4)</f>
        <v>0.22009999999999999</v>
      </c>
      <c r="H30" s="17"/>
      <c r="I30" s="115">
        <f>ROUND((G30*(1+0.326)),4)</f>
        <v>0.29189999999999999</v>
      </c>
      <c r="J30" s="17"/>
      <c r="K30" s="115">
        <f>ROUND((I30*(1+0.359)),4)</f>
        <v>0.3967</v>
      </c>
      <c r="L30" s="17"/>
      <c r="M30" s="18"/>
      <c r="N30" s="18"/>
      <c r="O30" s="18"/>
      <c r="P30" s="18"/>
      <c r="R30" s="18"/>
      <c r="S30" s="18"/>
      <c r="T30" s="18"/>
    </row>
    <row r="31" spans="1:20" s="11" customFormat="1" ht="10.5">
      <c r="A31" s="5"/>
      <c r="B31" s="9"/>
      <c r="C31" s="6"/>
      <c r="D31" s="21"/>
      <c r="E31" s="106"/>
      <c r="F31" s="107"/>
      <c r="G31" s="116"/>
      <c r="H31" s="8"/>
      <c r="I31" s="116"/>
      <c r="J31" s="8"/>
      <c r="K31" s="116"/>
      <c r="L31" s="8"/>
      <c r="M31" s="9"/>
      <c r="N31" s="9"/>
      <c r="O31" s="9"/>
      <c r="P31" s="9"/>
      <c r="R31" s="9"/>
      <c r="S31" s="9"/>
      <c r="T31" s="9"/>
    </row>
    <row r="32" spans="1:20" s="19" customFormat="1" ht="16">
      <c r="A32" s="12"/>
      <c r="B32" s="18" t="s">
        <v>59</v>
      </c>
      <c r="C32" s="39">
        <v>345.44</v>
      </c>
      <c r="D32" s="34"/>
      <c r="E32" s="108">
        <v>359.26</v>
      </c>
      <c r="F32" s="104"/>
      <c r="G32" s="117">
        <f>ROUND((E32*1.08),2)</f>
        <v>388</v>
      </c>
      <c r="H32" s="17"/>
      <c r="I32" s="117">
        <f>ROUND((G32*(1+0.326)),2)</f>
        <v>514.49</v>
      </c>
      <c r="J32" s="17"/>
      <c r="K32" s="148">
        <f>ROUND((I32*(1+0.359)),2)</f>
        <v>699.19</v>
      </c>
      <c r="L32" s="17"/>
      <c r="M32" s="18"/>
      <c r="N32" s="18"/>
      <c r="O32" s="18"/>
      <c r="P32" s="18"/>
      <c r="R32" s="18"/>
      <c r="S32" s="18"/>
      <c r="T32" s="18"/>
    </row>
    <row r="33" spans="1:20" s="11" customFormat="1" ht="10.5">
      <c r="A33" s="5"/>
      <c r="B33" s="9"/>
      <c r="C33" s="36"/>
      <c r="D33" s="37"/>
      <c r="E33" s="109"/>
      <c r="F33" s="107"/>
      <c r="G33" s="118"/>
      <c r="H33" s="8"/>
      <c r="I33" s="118"/>
      <c r="J33" s="8"/>
      <c r="K33" s="149"/>
      <c r="L33" s="8"/>
      <c r="M33" s="9"/>
      <c r="N33" s="9"/>
      <c r="O33" s="9"/>
      <c r="P33" s="9"/>
      <c r="Q33" s="9"/>
      <c r="R33" s="9"/>
      <c r="S33" s="9"/>
      <c r="T33" s="9"/>
    </row>
    <row r="34" spans="1:20" s="19" customFormat="1" ht="16">
      <c r="A34" s="12"/>
      <c r="B34" s="18" t="s">
        <v>66</v>
      </c>
      <c r="C34" s="39">
        <v>39.619999999999997</v>
      </c>
      <c r="D34" s="34"/>
      <c r="E34" s="108">
        <v>41.2</v>
      </c>
      <c r="F34" s="104"/>
      <c r="G34" s="117">
        <f>ROUND((E34*1.049),4)</f>
        <v>43.218800000000002</v>
      </c>
      <c r="H34" s="17"/>
      <c r="I34" s="117">
        <f>ROUND((G34*(1+0.326)),2)</f>
        <v>57.31</v>
      </c>
      <c r="J34" s="17"/>
      <c r="K34" s="148">
        <f>ROUND((I34*(1+0.359)),2)</f>
        <v>77.88</v>
      </c>
      <c r="L34" s="17"/>
      <c r="M34" s="18"/>
      <c r="N34" s="18"/>
      <c r="O34" s="18"/>
      <c r="P34" s="18"/>
      <c r="Q34" s="18"/>
      <c r="S34" s="18"/>
      <c r="T34" s="18"/>
    </row>
    <row r="35" spans="1:20" s="11" customFormat="1" ht="10.5">
      <c r="A35" s="5"/>
      <c r="B35" s="31"/>
      <c r="C35" s="6"/>
      <c r="D35" s="21"/>
      <c r="E35" s="7"/>
      <c r="F35" s="8"/>
      <c r="G35" s="6"/>
      <c r="H35" s="8"/>
      <c r="I35" s="6"/>
      <c r="J35" s="8"/>
      <c r="K35" s="6"/>
      <c r="L35" s="8"/>
      <c r="M35" s="9"/>
      <c r="N35" s="9"/>
      <c r="O35" s="9"/>
      <c r="P35" s="9"/>
      <c r="Q35" s="9"/>
      <c r="R35" s="9"/>
      <c r="S35" s="9"/>
      <c r="T35" s="9"/>
    </row>
    <row r="36" spans="1:20" s="19" customFormat="1" ht="16">
      <c r="A36" s="42">
        <v>1.3</v>
      </c>
      <c r="B36" s="43" t="s">
        <v>38</v>
      </c>
      <c r="C36" s="44"/>
      <c r="D36" s="15"/>
      <c r="E36" s="16"/>
      <c r="F36" s="17"/>
      <c r="G36" s="14"/>
      <c r="H36" s="17"/>
      <c r="I36" s="14"/>
      <c r="J36" s="17"/>
      <c r="K36" s="14"/>
      <c r="L36" s="17"/>
      <c r="M36" s="18"/>
      <c r="N36" s="18"/>
      <c r="O36" s="18"/>
      <c r="P36" s="18"/>
      <c r="Q36" s="18"/>
      <c r="R36" s="18"/>
      <c r="S36" s="18"/>
      <c r="T36" s="18"/>
    </row>
    <row r="37" spans="1:20" s="19" customFormat="1" ht="10.5" customHeight="1">
      <c r="A37" s="42"/>
      <c r="B37" s="43"/>
      <c r="C37" s="44"/>
      <c r="D37" s="15"/>
      <c r="E37" s="16"/>
      <c r="F37" s="17"/>
      <c r="G37" s="14"/>
      <c r="H37" s="17"/>
      <c r="I37" s="14"/>
      <c r="J37" s="17"/>
      <c r="K37" s="14"/>
      <c r="L37" s="17"/>
      <c r="M37" s="18"/>
      <c r="N37" s="18"/>
      <c r="O37" s="18"/>
      <c r="P37" s="18"/>
      <c r="Q37" s="18"/>
      <c r="R37" s="18"/>
      <c r="S37" s="18"/>
      <c r="T37" s="18"/>
    </row>
    <row r="38" spans="1:20" s="11" customFormat="1" ht="29.25" customHeight="1">
      <c r="A38" s="5"/>
      <c r="B38" s="354" t="s">
        <v>7</v>
      </c>
      <c r="C38" s="354"/>
      <c r="D38" s="354"/>
      <c r="E38" s="354"/>
      <c r="F38" s="8"/>
      <c r="G38" s="6"/>
      <c r="H38" s="8"/>
      <c r="I38" s="6"/>
      <c r="J38" s="8"/>
      <c r="K38" s="6"/>
      <c r="L38" s="8"/>
      <c r="M38" s="9">
        <v>0.3256</v>
      </c>
      <c r="N38" s="9"/>
      <c r="O38" s="9"/>
      <c r="P38" s="9"/>
      <c r="Q38" s="9"/>
      <c r="R38" s="9"/>
      <c r="S38" s="9"/>
      <c r="T38" s="9"/>
    </row>
    <row r="39" spans="1:20" s="11" customFormat="1" ht="16">
      <c r="A39" s="5"/>
      <c r="B39" s="26"/>
      <c r="C39" s="6"/>
      <c r="D39" s="21"/>
      <c r="E39" s="7"/>
      <c r="F39" s="8"/>
      <c r="G39" s="6"/>
      <c r="H39" s="8"/>
      <c r="I39" s="6"/>
      <c r="J39" s="8"/>
      <c r="K39" s="6"/>
      <c r="L39" s="8"/>
      <c r="M39" s="9"/>
      <c r="N39" s="9"/>
      <c r="O39" s="9"/>
      <c r="P39" s="9"/>
      <c r="Q39" s="9"/>
      <c r="R39" s="9"/>
      <c r="S39" s="9"/>
      <c r="T39" s="9"/>
    </row>
    <row r="40" spans="1:20" s="19" customFormat="1" ht="16">
      <c r="A40" s="12"/>
      <c r="B40" s="26" t="s">
        <v>31</v>
      </c>
      <c r="C40" s="45">
        <v>0.33501159999999996</v>
      </c>
      <c r="D40" s="15"/>
      <c r="E40" s="30">
        <v>0.34839999999999999</v>
      </c>
      <c r="F40" s="17"/>
      <c r="G40" s="32">
        <f>ROUND((E40*1.049),4)</f>
        <v>0.36549999999999999</v>
      </c>
      <c r="H40" s="17"/>
      <c r="I40" s="115">
        <f>ROUND((G40*(1+0.326)),4)</f>
        <v>0.48470000000000002</v>
      </c>
      <c r="J40" s="17"/>
      <c r="K40" s="115">
        <f>ROUND((I40*(1+0.359)),4)</f>
        <v>0.65869999999999995</v>
      </c>
      <c r="L40" s="17"/>
      <c r="M40" s="18">
        <v>0.39072000000000001</v>
      </c>
      <c r="N40" s="18"/>
      <c r="O40" s="18"/>
      <c r="P40" s="18"/>
      <c r="Q40" s="18"/>
      <c r="R40" s="18"/>
      <c r="S40" s="18"/>
      <c r="T40" s="18"/>
    </row>
    <row r="41" spans="1:20" s="11" customFormat="1" ht="10.5">
      <c r="A41" s="5"/>
      <c r="B41" s="31"/>
      <c r="C41" s="6"/>
      <c r="D41" s="21"/>
      <c r="E41" s="7"/>
      <c r="F41" s="8"/>
      <c r="G41" s="6"/>
      <c r="H41" s="8"/>
      <c r="I41" s="6"/>
      <c r="J41" s="8"/>
      <c r="K41" s="6"/>
      <c r="L41" s="8"/>
      <c r="M41" s="9"/>
      <c r="N41" s="9"/>
      <c r="O41" s="9"/>
      <c r="P41" s="9"/>
      <c r="Q41" s="9"/>
      <c r="R41" s="9"/>
      <c r="S41" s="9"/>
      <c r="T41" s="9"/>
    </row>
    <row r="42" spans="1:20" s="19" customFormat="1" ht="16">
      <c r="A42" s="12"/>
      <c r="B42" s="22" t="s">
        <v>75</v>
      </c>
      <c r="C42" s="33">
        <v>19.21</v>
      </c>
      <c r="D42" s="15"/>
      <c r="E42" s="35">
        <v>19.98</v>
      </c>
      <c r="F42" s="17"/>
      <c r="G42" s="33">
        <f>ROUND((E42*1.08),2)</f>
        <v>21.58</v>
      </c>
      <c r="H42" s="17"/>
      <c r="I42" s="117">
        <f>ROUND((G42*(1+0.326)),2)</f>
        <v>28.62</v>
      </c>
      <c r="J42" s="17"/>
      <c r="K42" s="148">
        <f>ROUND((I42*(1+0.359)),2)</f>
        <v>38.89</v>
      </c>
      <c r="L42" s="17"/>
      <c r="M42" s="18"/>
      <c r="N42" s="18"/>
      <c r="O42" s="18"/>
      <c r="P42" s="18"/>
      <c r="Q42" s="18"/>
      <c r="S42" s="18"/>
      <c r="T42" s="18"/>
    </row>
    <row r="43" spans="1:20" s="11" customFormat="1" ht="10.5">
      <c r="A43" s="5"/>
      <c r="B43" s="31"/>
      <c r="C43" s="6"/>
      <c r="D43" s="21"/>
      <c r="E43" s="7"/>
      <c r="F43" s="8"/>
      <c r="G43" s="6"/>
      <c r="H43" s="8"/>
      <c r="I43" s="6"/>
      <c r="J43" s="8"/>
      <c r="K43" s="6"/>
      <c r="L43" s="8"/>
      <c r="M43" s="9"/>
      <c r="N43" s="9"/>
      <c r="O43" s="9"/>
      <c r="P43" s="9"/>
      <c r="Q43" s="9"/>
      <c r="R43" s="9"/>
      <c r="S43" s="9"/>
      <c r="T43" s="9"/>
    </row>
    <row r="44" spans="1:20" s="19" customFormat="1" ht="16">
      <c r="A44" s="42">
        <v>1.4</v>
      </c>
      <c r="B44" s="356" t="s">
        <v>76</v>
      </c>
      <c r="C44" s="356"/>
      <c r="D44" s="15"/>
      <c r="E44" s="16"/>
      <c r="F44" s="17"/>
      <c r="G44" s="14"/>
      <c r="H44" s="17"/>
      <c r="I44" s="14"/>
      <c r="J44" s="17"/>
      <c r="K44" s="14"/>
      <c r="L44" s="17"/>
      <c r="M44" s="18"/>
      <c r="N44" s="18"/>
      <c r="O44" s="18"/>
      <c r="P44" s="18"/>
      <c r="Q44" s="18"/>
      <c r="R44" s="18"/>
      <c r="S44" s="18"/>
      <c r="T44" s="18"/>
    </row>
    <row r="45" spans="1:20" s="11" customFormat="1" ht="11">
      <c r="A45" s="5"/>
      <c r="B45" s="20" t="s">
        <v>30</v>
      </c>
      <c r="C45" s="6"/>
      <c r="D45" s="21"/>
      <c r="E45" s="7"/>
      <c r="F45" s="8"/>
      <c r="G45" s="6"/>
      <c r="H45" s="8"/>
      <c r="I45" s="6"/>
      <c r="J45" s="8"/>
      <c r="K45" s="6"/>
      <c r="L45" s="8"/>
      <c r="M45" s="9"/>
      <c r="N45" s="9"/>
      <c r="O45" s="9"/>
      <c r="P45" s="9"/>
      <c r="Q45" s="9"/>
      <c r="R45" s="9"/>
      <c r="S45" s="9"/>
      <c r="T45" s="9"/>
    </row>
    <row r="46" spans="1:20" s="19" customFormat="1" ht="32">
      <c r="A46" s="12"/>
      <c r="B46" s="26" t="s">
        <v>16</v>
      </c>
      <c r="C46" s="44"/>
      <c r="D46" s="15"/>
      <c r="E46" s="16"/>
      <c r="F46" s="17"/>
      <c r="G46" s="14"/>
      <c r="H46" s="17"/>
      <c r="I46" s="14"/>
      <c r="J46" s="17"/>
      <c r="K46" s="14"/>
      <c r="L46" s="17"/>
      <c r="M46" s="18"/>
      <c r="N46" s="18"/>
      <c r="O46" s="18"/>
      <c r="P46" s="18"/>
      <c r="Q46" s="18"/>
      <c r="R46" s="18"/>
      <c r="S46" s="18"/>
      <c r="T46" s="18"/>
    </row>
    <row r="47" spans="1:20" s="11" customFormat="1" ht="10.5">
      <c r="A47" s="5"/>
      <c r="B47" s="31"/>
      <c r="C47" s="6"/>
      <c r="D47" s="21"/>
      <c r="E47" s="7"/>
      <c r="F47" s="8"/>
      <c r="G47" s="6"/>
      <c r="H47" s="8"/>
      <c r="I47" s="6"/>
      <c r="J47" s="8"/>
      <c r="K47" s="6"/>
      <c r="L47" s="8"/>
      <c r="M47" s="9"/>
      <c r="N47" s="9"/>
      <c r="O47" s="9"/>
      <c r="P47" s="9"/>
      <c r="Q47" s="9"/>
      <c r="R47" s="9"/>
      <c r="S47" s="9"/>
      <c r="T47" s="9"/>
    </row>
    <row r="48" spans="1:20" s="19" customFormat="1" ht="16">
      <c r="A48" s="12"/>
      <c r="B48" s="26" t="s">
        <v>45</v>
      </c>
      <c r="C48" s="14"/>
      <c r="D48" s="15"/>
      <c r="E48" s="16"/>
      <c r="F48" s="17"/>
      <c r="G48" s="14"/>
      <c r="H48" s="17"/>
      <c r="I48" s="14"/>
      <c r="J48" s="17"/>
      <c r="K48" s="14"/>
      <c r="L48" s="17"/>
      <c r="M48" s="18"/>
      <c r="N48" s="18"/>
      <c r="O48" s="18"/>
      <c r="P48" s="18"/>
      <c r="Q48" s="18"/>
      <c r="R48" s="18"/>
      <c r="S48" s="18"/>
      <c r="T48" s="18"/>
    </row>
    <row r="49" spans="1:20" s="19" customFormat="1" ht="16">
      <c r="A49" s="12"/>
      <c r="B49" s="26" t="s">
        <v>46</v>
      </c>
      <c r="C49" s="14"/>
      <c r="D49" s="15"/>
      <c r="E49" s="16"/>
      <c r="F49" s="17"/>
      <c r="G49" s="14"/>
      <c r="H49" s="17"/>
      <c r="I49" s="14"/>
      <c r="J49" s="17"/>
      <c r="K49" s="14"/>
      <c r="L49" s="17"/>
      <c r="M49" s="18"/>
      <c r="N49" s="18"/>
      <c r="O49" s="18"/>
      <c r="P49" s="18"/>
      <c r="Q49" s="18"/>
      <c r="R49" s="18"/>
      <c r="S49" s="18"/>
      <c r="T49" s="18"/>
    </row>
    <row r="50" spans="1:20" s="19" customFormat="1" ht="16">
      <c r="A50" s="12"/>
      <c r="B50" s="26" t="s">
        <v>47</v>
      </c>
      <c r="C50" s="14"/>
      <c r="D50" s="15"/>
      <c r="E50" s="16"/>
      <c r="F50" s="17"/>
      <c r="G50" s="14"/>
      <c r="H50" s="17"/>
      <c r="I50" s="14"/>
      <c r="J50" s="17"/>
      <c r="K50" s="14"/>
      <c r="L50" s="17"/>
      <c r="M50" s="18"/>
      <c r="N50" s="18"/>
      <c r="O50" s="18"/>
      <c r="P50" s="18"/>
      <c r="Q50" s="18"/>
      <c r="R50" s="18"/>
      <c r="S50" s="18"/>
      <c r="T50" s="18"/>
    </row>
    <row r="51" spans="1:20" s="19" customFormat="1" ht="32">
      <c r="A51" s="12"/>
      <c r="B51" s="26" t="s">
        <v>48</v>
      </c>
      <c r="C51" s="14"/>
      <c r="D51" s="15"/>
      <c r="E51" s="16"/>
      <c r="F51" s="17"/>
      <c r="G51" s="14"/>
      <c r="H51" s="17"/>
      <c r="I51" s="14"/>
      <c r="J51" s="17"/>
      <c r="K51" s="14"/>
      <c r="L51" s="17"/>
      <c r="M51" s="18"/>
      <c r="N51" s="18"/>
      <c r="O51" s="18"/>
      <c r="P51" s="18"/>
      <c r="Q51" s="18"/>
      <c r="R51" s="18"/>
      <c r="S51" s="18"/>
      <c r="T51" s="18"/>
    </row>
    <row r="52" spans="1:20" s="19" customFormat="1" ht="16">
      <c r="A52" s="12"/>
      <c r="B52" s="26" t="s">
        <v>49</v>
      </c>
      <c r="C52" s="14"/>
      <c r="D52" s="15"/>
      <c r="E52" s="16"/>
      <c r="F52" s="17"/>
      <c r="G52" s="14"/>
      <c r="H52" s="17"/>
      <c r="I52" s="14"/>
      <c r="J52" s="17"/>
      <c r="K52" s="14"/>
      <c r="L52" s="17"/>
      <c r="M52" s="18"/>
      <c r="N52" s="18"/>
      <c r="O52" s="18"/>
      <c r="P52" s="18"/>
      <c r="Q52" s="18"/>
      <c r="R52" s="18"/>
      <c r="S52" s="18"/>
      <c r="T52" s="18"/>
    </row>
    <row r="53" spans="1:20" s="19" customFormat="1" ht="16">
      <c r="A53" s="12"/>
      <c r="B53" s="26" t="s">
        <v>50</v>
      </c>
      <c r="C53" s="14"/>
      <c r="D53" s="15"/>
      <c r="E53" s="16"/>
      <c r="F53" s="17"/>
      <c r="G53" s="14"/>
      <c r="H53" s="17"/>
      <c r="I53" s="14"/>
      <c r="J53" s="17"/>
      <c r="K53" s="14"/>
      <c r="L53" s="17"/>
      <c r="M53" s="18"/>
      <c r="N53" s="18"/>
      <c r="O53" s="18"/>
      <c r="P53" s="18"/>
      <c r="Q53" s="18"/>
      <c r="R53" s="18"/>
      <c r="S53" s="18"/>
      <c r="T53" s="18"/>
    </row>
    <row r="54" spans="1:20" s="19" customFormat="1" ht="16">
      <c r="A54" s="12"/>
      <c r="B54" s="369" t="s">
        <v>51</v>
      </c>
      <c r="C54" s="369"/>
      <c r="D54" s="15"/>
      <c r="E54" s="16"/>
      <c r="F54" s="17"/>
      <c r="G54" s="14"/>
      <c r="H54" s="17"/>
      <c r="I54" s="14"/>
      <c r="J54" s="17"/>
      <c r="K54" s="14"/>
      <c r="L54" s="17"/>
      <c r="M54" s="18"/>
      <c r="N54" s="18"/>
      <c r="O54" s="18"/>
      <c r="P54" s="18"/>
      <c r="Q54" s="18"/>
      <c r="R54" s="18"/>
      <c r="S54" s="18"/>
      <c r="T54" s="18"/>
    </row>
    <row r="55" spans="1:20" s="19" customFormat="1" ht="16">
      <c r="A55" s="12"/>
      <c r="B55" s="26" t="s">
        <v>5</v>
      </c>
      <c r="C55" s="14"/>
      <c r="D55" s="15"/>
      <c r="E55" s="16"/>
      <c r="F55" s="17"/>
      <c r="G55" s="14"/>
      <c r="H55" s="17"/>
      <c r="I55" s="14"/>
      <c r="J55" s="17"/>
      <c r="K55" s="14"/>
      <c r="L55" s="17"/>
      <c r="M55" s="18"/>
      <c r="N55" s="18"/>
      <c r="O55" s="18"/>
      <c r="P55" s="18"/>
      <c r="Q55" s="18"/>
      <c r="R55" s="18"/>
      <c r="S55" s="18"/>
      <c r="T55" s="18"/>
    </row>
    <row r="56" spans="1:20" s="19" customFormat="1" ht="16">
      <c r="A56" s="12"/>
      <c r="B56" s="26" t="s">
        <v>6</v>
      </c>
      <c r="C56" s="14"/>
      <c r="D56" s="15"/>
      <c r="E56" s="16"/>
      <c r="F56" s="17"/>
      <c r="G56" s="14"/>
      <c r="H56" s="17"/>
      <c r="I56" s="14"/>
      <c r="J56" s="17"/>
      <c r="K56" s="14"/>
      <c r="L56" s="17"/>
      <c r="M56" s="18"/>
      <c r="N56" s="18"/>
      <c r="O56" s="18"/>
      <c r="P56" s="18"/>
      <c r="Q56" s="18"/>
      <c r="R56" s="18"/>
      <c r="S56" s="18"/>
      <c r="T56" s="18"/>
    </row>
    <row r="57" spans="1:20" s="19" customFormat="1" ht="17">
      <c r="A57" s="12"/>
      <c r="B57" s="18"/>
      <c r="C57" s="361" t="s">
        <v>24</v>
      </c>
      <c r="D57" s="370"/>
      <c r="E57" s="359" t="s">
        <v>24</v>
      </c>
      <c r="F57" s="360"/>
      <c r="G57" s="361" t="s">
        <v>25</v>
      </c>
      <c r="H57" s="360"/>
      <c r="I57" s="361" t="s">
        <v>94</v>
      </c>
      <c r="J57" s="360"/>
      <c r="K57" s="361" t="s">
        <v>25</v>
      </c>
      <c r="L57" s="360"/>
      <c r="M57" s="18"/>
      <c r="N57" s="359" t="s">
        <v>24</v>
      </c>
      <c r="O57" s="360"/>
      <c r="P57" s="361" t="s">
        <v>25</v>
      </c>
      <c r="Q57" s="360"/>
      <c r="R57" s="18"/>
      <c r="S57" s="18"/>
      <c r="T57" s="18"/>
    </row>
    <row r="58" spans="1:20" s="19" customFormat="1" ht="16">
      <c r="A58" s="12"/>
      <c r="B58" s="18"/>
      <c r="C58" s="46" t="s">
        <v>55</v>
      </c>
      <c r="D58" s="47" t="s">
        <v>56</v>
      </c>
      <c r="E58" s="48" t="s">
        <v>79</v>
      </c>
      <c r="F58" s="49" t="s">
        <v>80</v>
      </c>
      <c r="G58" s="48" t="s">
        <v>81</v>
      </c>
      <c r="H58" s="49" t="s">
        <v>82</v>
      </c>
      <c r="I58" s="48" t="s">
        <v>95</v>
      </c>
      <c r="J58" s="49" t="s">
        <v>96</v>
      </c>
      <c r="K58" s="48" t="s">
        <v>95</v>
      </c>
      <c r="L58" s="49" t="s">
        <v>96</v>
      </c>
      <c r="M58" s="18"/>
      <c r="N58" s="48" t="s">
        <v>79</v>
      </c>
      <c r="O58" s="49" t="s">
        <v>80</v>
      </c>
      <c r="P58" s="48" t="s">
        <v>79</v>
      </c>
      <c r="Q58" s="49" t="s">
        <v>80</v>
      </c>
      <c r="R58" s="18"/>
      <c r="S58" s="18"/>
      <c r="T58" s="18"/>
    </row>
    <row r="59" spans="1:20" s="19" customFormat="1" ht="16">
      <c r="A59" s="12"/>
      <c r="B59" s="26" t="s">
        <v>17</v>
      </c>
      <c r="C59" s="50">
        <v>0.33501159999999996</v>
      </c>
      <c r="D59" s="51">
        <f>ROUND((+C59*1.04),4)</f>
        <v>0.34839999999999999</v>
      </c>
      <c r="E59" s="130">
        <v>3.4840000000000003E-2</v>
      </c>
      <c r="F59" s="130">
        <v>3.6549947200000002E-2</v>
      </c>
      <c r="G59" s="131">
        <f>O59*10</f>
        <v>0.36549947199999999</v>
      </c>
      <c r="H59" s="132">
        <f>ROUND((G59*(1+0.2539)),4)</f>
        <v>0.45829999999999999</v>
      </c>
      <c r="I59" s="131">
        <v>0.45829999999999999</v>
      </c>
      <c r="J59" s="151">
        <f>ROUND((I59*(1+0.359)),2)</f>
        <v>0.62</v>
      </c>
      <c r="K59" s="119">
        <v>206.07</v>
      </c>
      <c r="L59" s="52">
        <f>ROUND((K59*(1+0.359)),2)</f>
        <v>280.05</v>
      </c>
      <c r="N59" s="130">
        <v>3.4840000000000003E-2</v>
      </c>
      <c r="O59" s="130">
        <v>3.6549947200000002E-2</v>
      </c>
      <c r="P59" s="119">
        <v>143.9</v>
      </c>
      <c r="Q59" s="52">
        <v>155.41</v>
      </c>
      <c r="R59" s="18"/>
      <c r="S59" s="18"/>
      <c r="T59" s="18"/>
    </row>
    <row r="60" spans="1:20" s="11" customFormat="1" ht="10.5">
      <c r="A60" s="5"/>
      <c r="B60" s="31"/>
      <c r="C60" s="53"/>
      <c r="D60" s="54"/>
      <c r="E60" s="55"/>
      <c r="F60" s="56"/>
      <c r="G60" s="133"/>
      <c r="H60" s="134"/>
      <c r="I60" s="150"/>
      <c r="J60" s="56"/>
      <c r="K60" s="120"/>
      <c r="L60" s="56"/>
      <c r="N60" s="55"/>
      <c r="O60" s="56"/>
      <c r="P60" s="120"/>
      <c r="Q60" s="56"/>
      <c r="R60" s="9"/>
      <c r="S60" s="9"/>
      <c r="T60" s="9"/>
    </row>
    <row r="61" spans="1:20" s="19" customFormat="1" ht="16">
      <c r="A61" s="12"/>
      <c r="B61" s="26" t="s">
        <v>18</v>
      </c>
      <c r="C61" s="50">
        <v>0.33501159999999996</v>
      </c>
      <c r="D61" s="51">
        <f>ROUND((+C61*1.04),4)</f>
        <v>0.34839999999999999</v>
      </c>
      <c r="E61" s="130">
        <v>3.4840000000000003E-2</v>
      </c>
      <c r="F61" s="130">
        <v>3.6549947200000002E-2</v>
      </c>
      <c r="G61" s="131">
        <f>O61*10</f>
        <v>0.36549947199999999</v>
      </c>
      <c r="H61" s="132">
        <f>ROUND((G61*(1+0.2539)),4)</f>
        <v>0.45829999999999999</v>
      </c>
      <c r="I61" s="131">
        <v>0.45829999999999999</v>
      </c>
      <c r="J61" s="151">
        <f>ROUND((I61*(1+0.359)),2)</f>
        <v>0.62</v>
      </c>
      <c r="K61" s="119">
        <v>235.55</v>
      </c>
      <c r="L61" s="52">
        <f>ROUND((K61*(1+0.359)),2)</f>
        <v>320.11</v>
      </c>
      <c r="N61" s="130">
        <v>3.4840000000000003E-2</v>
      </c>
      <c r="O61" s="130">
        <v>3.6549947200000002E-2</v>
      </c>
      <c r="P61" s="119">
        <v>164.48</v>
      </c>
      <c r="Q61" s="52">
        <v>177.64</v>
      </c>
      <c r="R61" s="18"/>
      <c r="S61" s="18"/>
      <c r="T61" s="18"/>
    </row>
    <row r="62" spans="1:20" s="11" customFormat="1" ht="10.5">
      <c r="A62" s="5"/>
      <c r="B62" s="31"/>
      <c r="C62" s="53"/>
      <c r="D62" s="54"/>
      <c r="E62" s="55"/>
      <c r="F62" s="56"/>
      <c r="G62" s="133"/>
      <c r="H62" s="134"/>
      <c r="I62" s="150"/>
      <c r="J62" s="56"/>
      <c r="K62" s="120"/>
      <c r="L62" s="56"/>
      <c r="N62" s="55"/>
      <c r="O62" s="56"/>
      <c r="P62" s="120"/>
      <c r="Q62" s="56"/>
      <c r="R62" s="9"/>
      <c r="S62" s="9"/>
      <c r="T62" s="9"/>
    </row>
    <row r="63" spans="1:20" s="19" customFormat="1" ht="16">
      <c r="A63" s="12"/>
      <c r="B63" s="26" t="s">
        <v>19</v>
      </c>
      <c r="C63" s="50">
        <v>0.33501159999999996</v>
      </c>
      <c r="D63" s="51">
        <f>ROUND((+C63*1.04),4)</f>
        <v>0.34839999999999999</v>
      </c>
      <c r="E63" s="130">
        <v>3.4840000000000003E-2</v>
      </c>
      <c r="F63" s="130">
        <v>3.6549947200000002E-2</v>
      </c>
      <c r="G63" s="131">
        <f>O63*10</f>
        <v>0.36549947199999999</v>
      </c>
      <c r="H63" s="132">
        <f>ROUND((G63*(1+0.2539)),4)</f>
        <v>0.45829999999999999</v>
      </c>
      <c r="I63" s="131">
        <v>0.45829999999999999</v>
      </c>
      <c r="J63" s="151">
        <f>ROUND((I63*(1+0.359)),2)</f>
        <v>0.62</v>
      </c>
      <c r="K63" s="119">
        <v>235.55</v>
      </c>
      <c r="L63" s="52">
        <f>ROUND((K63*(1+0.359)),2)</f>
        <v>320.11</v>
      </c>
      <c r="N63" s="130">
        <v>3.4840000000000003E-2</v>
      </c>
      <c r="O63" s="130">
        <v>3.6549947200000002E-2</v>
      </c>
      <c r="P63" s="119">
        <v>164.48</v>
      </c>
      <c r="Q63" s="52">
        <v>177.64</v>
      </c>
      <c r="R63" s="18"/>
      <c r="S63" s="18"/>
      <c r="T63" s="18"/>
    </row>
    <row r="64" spans="1:20" s="11" customFormat="1" ht="10.5">
      <c r="A64" s="5"/>
      <c r="B64" s="31"/>
      <c r="C64" s="53"/>
      <c r="D64" s="54"/>
      <c r="E64" s="55"/>
      <c r="F64" s="56"/>
      <c r="G64" s="133"/>
      <c r="H64" s="134"/>
      <c r="I64" s="150"/>
      <c r="J64" s="56"/>
      <c r="K64" s="120"/>
      <c r="L64" s="56"/>
      <c r="N64" s="55"/>
      <c r="O64" s="56"/>
      <c r="P64" s="120"/>
      <c r="Q64" s="56"/>
      <c r="R64" s="9"/>
      <c r="S64" s="9"/>
      <c r="T64" s="9"/>
    </row>
    <row r="65" spans="1:20" s="19" customFormat="1" ht="16">
      <c r="A65" s="12"/>
      <c r="B65" s="26" t="s">
        <v>20</v>
      </c>
      <c r="C65" s="50">
        <v>0.33501159999999996</v>
      </c>
      <c r="D65" s="51">
        <f>ROUND((+C65*1.04),4)</f>
        <v>0.34839999999999999</v>
      </c>
      <c r="E65" s="130">
        <v>3.4840000000000003E-2</v>
      </c>
      <c r="F65" s="130">
        <v>3.6549947200000002E-2</v>
      </c>
      <c r="G65" s="131">
        <f>O65*10</f>
        <v>0.36549947199999999</v>
      </c>
      <c r="H65" s="132">
        <f>ROUND((G65*(1+0.2539)),4)</f>
        <v>0.45829999999999999</v>
      </c>
      <c r="I65" s="131">
        <v>0.45829999999999999</v>
      </c>
      <c r="J65" s="151">
        <f>ROUND((I65*(1+0.359)),2)</f>
        <v>0.62</v>
      </c>
      <c r="K65" s="119">
        <v>353.31</v>
      </c>
      <c r="L65" s="52">
        <f>ROUND((K65*(1+0.359)),2)</f>
        <v>480.15</v>
      </c>
      <c r="N65" s="130">
        <v>3.4840000000000003E-2</v>
      </c>
      <c r="O65" s="130">
        <v>3.6549947200000002E-2</v>
      </c>
      <c r="P65" s="119">
        <v>246.71</v>
      </c>
      <c r="Q65" s="52">
        <v>266.45</v>
      </c>
      <c r="R65" s="18"/>
      <c r="S65" s="18"/>
      <c r="T65" s="18"/>
    </row>
    <row r="66" spans="1:20" s="11" customFormat="1" ht="10.5">
      <c r="A66" s="5"/>
      <c r="B66" s="31"/>
      <c r="C66" s="53"/>
      <c r="D66" s="54"/>
      <c r="E66" s="55"/>
      <c r="F66" s="56"/>
      <c r="G66" s="133"/>
      <c r="H66" s="134"/>
      <c r="I66" s="150"/>
      <c r="J66" s="56"/>
      <c r="K66" s="120"/>
      <c r="L66" s="56"/>
      <c r="N66" s="55"/>
      <c r="O66" s="56"/>
      <c r="P66" s="120"/>
      <c r="Q66" s="56"/>
      <c r="R66" s="9"/>
      <c r="S66" s="9"/>
      <c r="T66" s="9"/>
    </row>
    <row r="67" spans="1:20" s="19" customFormat="1" ht="16">
      <c r="A67" s="12"/>
      <c r="B67" s="26" t="s">
        <v>21</v>
      </c>
      <c r="C67" s="50">
        <v>0.33501159999999996</v>
      </c>
      <c r="D67" s="51">
        <f>ROUND((+C67*1.04),4)</f>
        <v>0.34839999999999999</v>
      </c>
      <c r="E67" s="130">
        <v>3.4840000000000003E-2</v>
      </c>
      <c r="F67" s="130">
        <v>3.6549947200000002E-2</v>
      </c>
      <c r="G67" s="131">
        <f>O67*10</f>
        <v>0.36549947199999999</v>
      </c>
      <c r="H67" s="132">
        <f>ROUND((G67*(1+0.2539)),4)</f>
        <v>0.45829999999999999</v>
      </c>
      <c r="I67" s="131">
        <v>0.45829999999999999</v>
      </c>
      <c r="J67" s="151">
        <f>ROUND((I67*(1+0.359)),2)</f>
        <v>0.62</v>
      </c>
      <c r="K67" s="119">
        <v>353.31</v>
      </c>
      <c r="L67" s="52">
        <f>ROUND((K67*(1+0.359)),2)</f>
        <v>480.15</v>
      </c>
      <c r="N67" s="130">
        <v>3.4840000000000003E-2</v>
      </c>
      <c r="O67" s="130">
        <v>3.6549947200000002E-2</v>
      </c>
      <c r="P67" s="119">
        <v>246.71</v>
      </c>
      <c r="Q67" s="52">
        <v>266.45</v>
      </c>
      <c r="R67" s="18"/>
      <c r="S67" s="18"/>
      <c r="T67" s="18"/>
    </row>
    <row r="68" spans="1:20" s="11" customFormat="1" ht="10.5">
      <c r="A68" s="5"/>
      <c r="B68" s="31"/>
      <c r="C68" s="53"/>
      <c r="D68" s="54"/>
      <c r="E68" s="55"/>
      <c r="F68" s="56"/>
      <c r="G68" s="133"/>
      <c r="H68" s="134"/>
      <c r="I68" s="150"/>
      <c r="J68" s="56"/>
      <c r="K68" s="120"/>
      <c r="L68" s="56"/>
      <c r="N68" s="55"/>
      <c r="O68" s="56"/>
      <c r="P68" s="120"/>
      <c r="Q68" s="56"/>
      <c r="R68" s="9"/>
      <c r="S68" s="9"/>
      <c r="T68" s="9"/>
    </row>
    <row r="69" spans="1:20" s="19" customFormat="1" ht="16">
      <c r="A69" s="12"/>
      <c r="B69" s="26" t="s">
        <v>22</v>
      </c>
      <c r="C69" s="50">
        <v>0.33501159999999996</v>
      </c>
      <c r="D69" s="51">
        <f>ROUND((+C69*1.04),4)</f>
        <v>0.34839999999999999</v>
      </c>
      <c r="E69" s="130">
        <v>3.4840000000000003E-2</v>
      </c>
      <c r="F69" s="130">
        <v>3.6549947200000002E-2</v>
      </c>
      <c r="G69" s="131">
        <f>O69*10</f>
        <v>0.36549947199999999</v>
      </c>
      <c r="H69" s="132">
        <f>ROUND((G69*(1+0.2539)),4)</f>
        <v>0.45829999999999999</v>
      </c>
      <c r="I69" s="131">
        <v>0.45829999999999999</v>
      </c>
      <c r="J69" s="151">
        <f>ROUND((I69*(1+0.359)),2)</f>
        <v>0.62</v>
      </c>
      <c r="K69" s="119">
        <v>353.31</v>
      </c>
      <c r="L69" s="52">
        <f>ROUND((K69*(1+0.359)),2)</f>
        <v>480.15</v>
      </c>
      <c r="N69" s="130">
        <v>3.4840000000000003E-2</v>
      </c>
      <c r="O69" s="130">
        <v>3.6549947200000002E-2</v>
      </c>
      <c r="P69" s="119">
        <v>246.71</v>
      </c>
      <c r="Q69" s="52">
        <v>266.45</v>
      </c>
      <c r="R69" s="18"/>
      <c r="S69" s="18"/>
      <c r="T69" s="18"/>
    </row>
    <row r="70" spans="1:20" s="11" customFormat="1" ht="10.5">
      <c r="A70" s="5"/>
      <c r="B70" s="31"/>
      <c r="C70" s="53"/>
      <c r="D70" s="54"/>
      <c r="E70" s="55"/>
      <c r="F70" s="56"/>
      <c r="G70" s="133"/>
      <c r="H70" s="134"/>
      <c r="I70" s="150"/>
      <c r="J70" s="56"/>
      <c r="K70" s="120"/>
      <c r="L70" s="56"/>
      <c r="N70" s="55"/>
      <c r="O70" s="56"/>
      <c r="P70" s="120"/>
      <c r="Q70" s="56"/>
      <c r="R70" s="9"/>
      <c r="S70" s="9"/>
      <c r="T70" s="9"/>
    </row>
    <row r="71" spans="1:20" s="19" customFormat="1" ht="16">
      <c r="A71" s="12"/>
      <c r="B71" s="26" t="s">
        <v>23</v>
      </c>
      <c r="C71" s="50">
        <v>0.33501159999999996</v>
      </c>
      <c r="D71" s="51">
        <f>ROUND((+C71*1.04),4)</f>
        <v>0.34839999999999999</v>
      </c>
      <c r="E71" s="130">
        <v>3.4840000000000003E-2</v>
      </c>
      <c r="F71" s="130">
        <v>3.6549947200000002E-2</v>
      </c>
      <c r="G71" s="131">
        <f>O71*10</f>
        <v>0.36549947199999999</v>
      </c>
      <c r="H71" s="132">
        <f>ROUND((G71*(1+0.2539)),4)</f>
        <v>0.45829999999999999</v>
      </c>
      <c r="I71" s="131">
        <v>0.45829999999999999</v>
      </c>
      <c r="J71" s="151">
        <f>ROUND((I71*(1+0.359)),2)</f>
        <v>0.62</v>
      </c>
      <c r="K71" s="119">
        <v>353.31</v>
      </c>
      <c r="L71" s="52">
        <f>ROUND((K71*(1+0.359)),2)</f>
        <v>480.15</v>
      </c>
      <c r="N71" s="130">
        <v>3.4840000000000003E-2</v>
      </c>
      <c r="O71" s="130">
        <v>3.6549947200000002E-2</v>
      </c>
      <c r="P71" s="119">
        <v>246.71</v>
      </c>
      <c r="Q71" s="52">
        <v>266.45</v>
      </c>
      <c r="R71" s="18"/>
      <c r="S71" s="18"/>
      <c r="T71" s="18"/>
    </row>
    <row r="72" spans="1:20" s="11" customFormat="1" ht="10.5">
      <c r="A72" s="5"/>
      <c r="B72" s="31"/>
      <c r="C72" s="21"/>
      <c r="D72" s="57"/>
      <c r="E72" s="58"/>
      <c r="F72" s="59"/>
      <c r="G72" s="135"/>
      <c r="H72" s="136"/>
      <c r="I72" s="121"/>
      <c r="J72" s="59"/>
      <c r="K72" s="121"/>
      <c r="L72" s="59"/>
      <c r="M72" s="9"/>
      <c r="N72" s="58"/>
      <c r="O72" s="59"/>
      <c r="P72" s="121"/>
      <c r="Q72" s="59"/>
      <c r="R72" s="9"/>
      <c r="S72" s="9"/>
      <c r="T72" s="9"/>
    </row>
    <row r="73" spans="1:20" s="19" customFormat="1" ht="17">
      <c r="A73" s="12"/>
      <c r="B73" s="18"/>
      <c r="C73" s="370" t="s">
        <v>24</v>
      </c>
      <c r="D73" s="371"/>
      <c r="E73" s="359" t="s">
        <v>24</v>
      </c>
      <c r="F73" s="360"/>
      <c r="G73" s="372" t="s">
        <v>25</v>
      </c>
      <c r="H73" s="373"/>
      <c r="I73" s="365" t="s">
        <v>25</v>
      </c>
      <c r="J73" s="366"/>
      <c r="K73" s="365" t="s">
        <v>25</v>
      </c>
      <c r="L73" s="366"/>
      <c r="M73" s="18"/>
      <c r="N73" s="359" t="s">
        <v>24</v>
      </c>
      <c r="O73" s="360"/>
      <c r="P73" s="365" t="s">
        <v>25</v>
      </c>
      <c r="Q73" s="366"/>
    </row>
    <row r="74" spans="1:20" s="19" customFormat="1" ht="16">
      <c r="A74" s="12"/>
      <c r="B74" s="18"/>
      <c r="C74" s="60" t="s">
        <v>35</v>
      </c>
      <c r="D74" s="61" t="s">
        <v>36</v>
      </c>
      <c r="E74" s="48" t="s">
        <v>79</v>
      </c>
      <c r="F74" s="49" t="s">
        <v>80</v>
      </c>
      <c r="G74" s="137" t="s">
        <v>81</v>
      </c>
      <c r="H74" s="138" t="s">
        <v>82</v>
      </c>
      <c r="I74" s="48" t="s">
        <v>81</v>
      </c>
      <c r="J74" s="49" t="s">
        <v>82</v>
      </c>
      <c r="K74" s="48" t="s">
        <v>81</v>
      </c>
      <c r="L74" s="49" t="s">
        <v>82</v>
      </c>
      <c r="N74" s="48" t="s">
        <v>79</v>
      </c>
      <c r="O74" s="49" t="s">
        <v>80</v>
      </c>
      <c r="P74" s="48" t="s">
        <v>79</v>
      </c>
      <c r="Q74" s="49" t="s">
        <v>80</v>
      </c>
    </row>
    <row r="75" spans="1:20" s="19" customFormat="1" ht="16">
      <c r="A75" s="12"/>
      <c r="B75" s="26" t="s">
        <v>26</v>
      </c>
      <c r="C75" s="62">
        <v>0.23717819999999998</v>
      </c>
      <c r="D75" s="51">
        <f>ROUND((+C75*1.04),4)</f>
        <v>0.2467</v>
      </c>
      <c r="E75" s="100">
        <v>0.2467</v>
      </c>
      <c r="F75" s="101">
        <v>0.25879999999999997</v>
      </c>
      <c r="G75" s="131">
        <f>O75</f>
        <v>0.25879999999999997</v>
      </c>
      <c r="H75" s="132">
        <f>ROUND((G75*(1+0.206)),4)</f>
        <v>0.31209999999999999</v>
      </c>
      <c r="I75" s="131">
        <v>0.31209999999999999</v>
      </c>
      <c r="J75" s="101">
        <f>ROUND((I75*(1+0.359)),2)</f>
        <v>0.42</v>
      </c>
      <c r="K75" s="119">
        <v>535.54999999999995</v>
      </c>
      <c r="L75" s="52">
        <f>ROUND((K75*(1+0.359)),2)</f>
        <v>727.81</v>
      </c>
      <c r="N75" s="100">
        <v>0.2467</v>
      </c>
      <c r="O75" s="101">
        <v>0.25879999999999997</v>
      </c>
      <c r="P75" s="122">
        <v>411.18</v>
      </c>
      <c r="Q75" s="52">
        <v>444.07</v>
      </c>
      <c r="R75" s="18"/>
      <c r="S75" s="18"/>
      <c r="T75" s="18"/>
    </row>
    <row r="76" spans="1:20" s="11" customFormat="1" ht="10.5">
      <c r="A76" s="5"/>
      <c r="B76" s="31"/>
      <c r="C76" s="21"/>
      <c r="D76" s="57"/>
      <c r="E76" s="102"/>
      <c r="F76" s="103"/>
      <c r="G76" s="135"/>
      <c r="H76" s="136"/>
      <c r="I76" s="152"/>
      <c r="J76" s="103"/>
      <c r="K76" s="121"/>
      <c r="L76" s="59"/>
      <c r="N76" s="102"/>
      <c r="O76" s="103"/>
      <c r="P76" s="121"/>
      <c r="Q76" s="59"/>
      <c r="R76" s="9"/>
      <c r="S76" s="9"/>
      <c r="T76" s="9"/>
    </row>
    <row r="77" spans="1:20" s="19" customFormat="1" ht="16">
      <c r="A77" s="12"/>
      <c r="B77" s="26" t="s">
        <v>27</v>
      </c>
      <c r="C77" s="62">
        <v>0.18221209999999999</v>
      </c>
      <c r="D77" s="51">
        <f>ROUND((+C77*1.04),4)</f>
        <v>0.1895</v>
      </c>
      <c r="E77" s="100">
        <v>0.1895</v>
      </c>
      <c r="F77" s="101">
        <v>0.1988</v>
      </c>
      <c r="G77" s="131">
        <f>O77</f>
        <v>0.1988</v>
      </c>
      <c r="H77" s="132">
        <f>ROUND((G77*(1+0.326)),4)</f>
        <v>0.2636</v>
      </c>
      <c r="I77" s="131">
        <v>0.2636</v>
      </c>
      <c r="J77" s="101">
        <f>ROUND((I77*(1+0.359)),2)</f>
        <v>0.36</v>
      </c>
      <c r="K77" s="119">
        <v>803.3</v>
      </c>
      <c r="L77" s="52">
        <f>ROUND((K77*(1+0.359)),2)</f>
        <v>1091.68</v>
      </c>
      <c r="N77" s="100">
        <v>0.1895</v>
      </c>
      <c r="O77" s="101">
        <v>0.1988</v>
      </c>
      <c r="P77" s="122">
        <v>616.75</v>
      </c>
      <c r="Q77" s="52">
        <v>666.09</v>
      </c>
      <c r="R77" s="18"/>
      <c r="S77" s="18"/>
      <c r="T77" s="18"/>
    </row>
    <row r="78" spans="1:20" s="11" customFormat="1" ht="10.5">
      <c r="A78" s="5"/>
      <c r="B78" s="31"/>
      <c r="C78" s="21"/>
      <c r="D78" s="57"/>
      <c r="E78" s="102"/>
      <c r="F78" s="103"/>
      <c r="G78" s="135"/>
      <c r="H78" s="136"/>
      <c r="I78" s="152"/>
      <c r="J78" s="103"/>
      <c r="K78" s="121"/>
      <c r="L78" s="59"/>
      <c r="N78" s="102"/>
      <c r="O78" s="103"/>
      <c r="P78" s="121"/>
      <c r="Q78" s="59"/>
      <c r="R78" s="9"/>
      <c r="S78" s="9"/>
      <c r="T78" s="9"/>
    </row>
    <row r="79" spans="1:20" s="19" customFormat="1" ht="16">
      <c r="A79" s="12"/>
      <c r="B79" s="26" t="s">
        <v>28</v>
      </c>
      <c r="C79" s="62">
        <v>9.8563499999999998E-2</v>
      </c>
      <c r="D79" s="51">
        <f>ROUND((+C79*1.04),4)</f>
        <v>0.10249999999999999</v>
      </c>
      <c r="E79" s="100">
        <v>0.10249999999999999</v>
      </c>
      <c r="F79" s="101">
        <v>0.1075</v>
      </c>
      <c r="G79" s="131">
        <f>O79</f>
        <v>0.1075</v>
      </c>
      <c r="H79" s="132">
        <f>ROUND((G79*(1+0.326)),4)</f>
        <v>0.14249999999999999</v>
      </c>
      <c r="I79" s="131">
        <v>0.14249999999999999</v>
      </c>
      <c r="J79" s="101">
        <f>ROUND((I79*(1+0.359)),2)</f>
        <v>0.19</v>
      </c>
      <c r="K79" s="119">
        <v>937.18</v>
      </c>
      <c r="L79" s="52">
        <f>ROUND((K79*(1+0.359)),2)</f>
        <v>1273.6300000000001</v>
      </c>
      <c r="N79" s="100">
        <v>0.10249999999999999</v>
      </c>
      <c r="O79" s="101">
        <v>0.1075</v>
      </c>
      <c r="P79" s="122">
        <v>719.54</v>
      </c>
      <c r="Q79" s="52">
        <v>777.1</v>
      </c>
      <c r="R79" s="18"/>
      <c r="S79" s="18"/>
      <c r="T79" s="18"/>
    </row>
    <row r="80" spans="1:20" s="11" customFormat="1" ht="10.5">
      <c r="A80" s="5"/>
      <c r="B80" s="31"/>
      <c r="C80" s="21"/>
      <c r="D80" s="57"/>
      <c r="E80" s="102"/>
      <c r="F80" s="103"/>
      <c r="G80" s="135"/>
      <c r="H80" s="136"/>
      <c r="I80" s="152"/>
      <c r="J80" s="103"/>
      <c r="K80" s="121"/>
      <c r="L80" s="59"/>
      <c r="N80" s="102"/>
      <c r="O80" s="103"/>
      <c r="P80" s="121"/>
      <c r="Q80" s="59"/>
      <c r="R80" s="9"/>
      <c r="S80" s="9"/>
      <c r="T80" s="9"/>
    </row>
    <row r="81" spans="1:20" s="19" customFormat="1" ht="16">
      <c r="A81" s="12"/>
      <c r="B81" s="26" t="s">
        <v>29</v>
      </c>
      <c r="C81" s="62">
        <v>0.23717819999999998</v>
      </c>
      <c r="D81" s="51">
        <f>ROUND((+C81*1.04),4)</f>
        <v>0.2467</v>
      </c>
      <c r="E81" s="100">
        <v>0.2467</v>
      </c>
      <c r="F81" s="101">
        <v>0.25879999999999997</v>
      </c>
      <c r="G81" s="131">
        <f>O81</f>
        <v>0.25879999999999997</v>
      </c>
      <c r="H81" s="132">
        <f>ROUND((G81*(1+0.206)),4)</f>
        <v>0.31209999999999999</v>
      </c>
      <c r="I81" s="131">
        <v>0.31209999999999999</v>
      </c>
      <c r="J81" s="101">
        <f>ROUND((I81*(1+0.359)),2)</f>
        <v>0.42</v>
      </c>
      <c r="K81" s="119">
        <v>937.18</v>
      </c>
      <c r="L81" s="52">
        <f>ROUND((K81*(1+0.359)),2)</f>
        <v>1273.6300000000001</v>
      </c>
      <c r="N81" s="100">
        <v>0.2467</v>
      </c>
      <c r="O81" s="101">
        <v>0.25879999999999997</v>
      </c>
      <c r="P81" s="122">
        <v>719.54</v>
      </c>
      <c r="Q81" s="52">
        <v>777.1</v>
      </c>
      <c r="R81" s="18"/>
      <c r="S81" s="18"/>
      <c r="T81" s="18"/>
    </row>
    <row r="82" spans="1:20" s="11" customFormat="1" ht="10.5">
      <c r="A82" s="5"/>
      <c r="B82" s="31"/>
      <c r="C82" s="6"/>
      <c r="D82" s="21"/>
      <c r="E82" s="63"/>
      <c r="F82" s="64"/>
      <c r="G82" s="67"/>
      <c r="H82" s="64"/>
      <c r="I82" s="67"/>
      <c r="J82" s="64"/>
      <c r="K82" s="67"/>
      <c r="L82" s="64"/>
      <c r="M82" s="9"/>
      <c r="N82" s="9"/>
      <c r="O82" s="9"/>
      <c r="P82" s="9"/>
      <c r="Q82" s="9"/>
      <c r="R82" s="9"/>
      <c r="S82" s="9"/>
      <c r="T82" s="9"/>
    </row>
    <row r="83" spans="1:20" s="19" customFormat="1" ht="16">
      <c r="A83" s="12"/>
      <c r="B83" s="22" t="s">
        <v>89</v>
      </c>
      <c r="C83" s="65">
        <v>46.59</v>
      </c>
      <c r="D83" s="15"/>
      <c r="E83" s="66">
        <v>48.45</v>
      </c>
      <c r="F83" s="17"/>
      <c r="G83" s="123">
        <f>ROUND((+E83*1.049),2)</f>
        <v>50.82</v>
      </c>
      <c r="H83" s="17"/>
      <c r="I83" s="117">
        <f>ROUND((G83*(1+0.206)),2)</f>
        <v>61.29</v>
      </c>
      <c r="J83" s="17"/>
      <c r="K83" s="115">
        <f>ROUND((I83*(1+0.359)),2)</f>
        <v>83.29</v>
      </c>
      <c r="L83" s="17"/>
      <c r="M83" s="18"/>
      <c r="N83" s="18"/>
      <c r="O83" s="18"/>
      <c r="T83" s="18"/>
    </row>
    <row r="84" spans="1:20" s="19" customFormat="1" ht="16">
      <c r="A84" s="12"/>
      <c r="B84" s="22" t="s">
        <v>90</v>
      </c>
      <c r="C84" s="65">
        <v>46.59</v>
      </c>
      <c r="D84" s="15"/>
      <c r="E84" s="66">
        <v>48.45</v>
      </c>
      <c r="F84" s="17"/>
      <c r="G84" s="123">
        <f>ROUND((+E84*1.049),2)</f>
        <v>50.82</v>
      </c>
      <c r="H84" s="17"/>
      <c r="I84" s="117">
        <f>ROUND((G84*(1+0.2489)),2)</f>
        <v>63.47</v>
      </c>
      <c r="J84" s="17"/>
      <c r="K84" s="115">
        <f>ROUND((I84*(1+0.359)),2)</f>
        <v>86.26</v>
      </c>
      <c r="L84" s="17"/>
      <c r="M84" s="18"/>
      <c r="N84" s="18"/>
      <c r="O84" s="18"/>
      <c r="T84" s="18"/>
    </row>
    <row r="85" spans="1:20" s="11" customFormat="1" ht="10.5">
      <c r="A85" s="5"/>
      <c r="B85" s="31"/>
      <c r="C85" s="67"/>
      <c r="D85" s="21"/>
      <c r="E85" s="63"/>
      <c r="F85" s="64"/>
      <c r="G85" s="67"/>
      <c r="H85" s="64"/>
      <c r="I85" s="67"/>
      <c r="J85" s="64"/>
      <c r="K85" s="67"/>
      <c r="L85" s="64"/>
      <c r="M85" s="9"/>
      <c r="N85" s="9"/>
      <c r="O85" s="9"/>
      <c r="P85" s="9"/>
      <c r="Q85" s="9"/>
      <c r="R85" s="9"/>
      <c r="S85" s="9"/>
      <c r="T85" s="9"/>
    </row>
    <row r="86" spans="1:20" s="19" customFormat="1" ht="16">
      <c r="A86" s="12"/>
      <c r="B86" s="22" t="s">
        <v>67</v>
      </c>
      <c r="C86" s="68"/>
      <c r="D86" s="15"/>
      <c r="E86" s="69"/>
      <c r="F86" s="70"/>
      <c r="G86" s="68"/>
      <c r="H86" s="70"/>
      <c r="I86" s="68"/>
      <c r="J86" s="70"/>
      <c r="K86" s="68"/>
      <c r="L86" s="70"/>
      <c r="M86" s="18"/>
      <c r="N86" s="18"/>
      <c r="O86" s="18"/>
      <c r="P86" s="18"/>
      <c r="Q86" s="18"/>
      <c r="R86" s="18"/>
      <c r="S86" s="18"/>
      <c r="T86" s="18"/>
    </row>
    <row r="87" spans="1:20" s="19" customFormat="1" ht="16">
      <c r="A87" s="12"/>
      <c r="B87" s="26"/>
      <c r="C87" s="65">
        <v>19.760000000000002</v>
      </c>
      <c r="D87" s="15"/>
      <c r="E87" s="66">
        <v>20.55</v>
      </c>
      <c r="F87" s="17"/>
      <c r="G87" s="123">
        <f>ROUND((+E87*1.08),2)</f>
        <v>22.19</v>
      </c>
      <c r="H87" s="17"/>
      <c r="I87" s="117">
        <f>ROUND((G87*(1+0.326)),2)</f>
        <v>29.42</v>
      </c>
      <c r="J87" s="17"/>
      <c r="K87" s="115">
        <f>ROUND((I87*(1+0.359)),2)</f>
        <v>39.979999999999997</v>
      </c>
      <c r="L87" s="17"/>
      <c r="M87" s="18"/>
      <c r="N87" s="18"/>
      <c r="Q87" s="18"/>
      <c r="R87" s="18"/>
      <c r="S87" s="18"/>
      <c r="T87" s="18"/>
    </row>
    <row r="88" spans="1:20" s="11" customFormat="1" ht="10.5">
      <c r="A88" s="5"/>
      <c r="B88" s="31"/>
      <c r="C88" s="6"/>
      <c r="D88" s="21"/>
      <c r="E88" s="63"/>
      <c r="F88" s="64"/>
      <c r="G88" s="67"/>
      <c r="H88" s="64"/>
      <c r="I88" s="67"/>
      <c r="J88" s="64"/>
      <c r="K88" s="67"/>
      <c r="L88" s="64"/>
      <c r="M88" s="9"/>
      <c r="N88" s="9"/>
      <c r="O88" s="9"/>
      <c r="P88" s="9"/>
      <c r="Q88" s="9"/>
      <c r="R88" s="9"/>
      <c r="S88" s="9"/>
      <c r="T88" s="9"/>
    </row>
    <row r="89" spans="1:20" s="19" customFormat="1" ht="16">
      <c r="A89" s="42">
        <v>1.5</v>
      </c>
      <c r="B89" s="43" t="s">
        <v>12</v>
      </c>
      <c r="C89" s="44"/>
      <c r="D89" s="15"/>
      <c r="E89" s="69"/>
      <c r="F89" s="70"/>
      <c r="G89" s="68"/>
      <c r="H89" s="70"/>
      <c r="I89" s="68"/>
      <c r="J89" s="70"/>
      <c r="K89" s="68"/>
      <c r="L89" s="70"/>
      <c r="M89" s="18"/>
      <c r="N89" s="18"/>
      <c r="O89" s="18"/>
      <c r="P89" s="18"/>
      <c r="Q89" s="18"/>
      <c r="R89" s="18"/>
      <c r="S89" s="18"/>
      <c r="T89" s="18"/>
    </row>
    <row r="90" spans="1:20" s="11" customFormat="1" ht="11">
      <c r="A90" s="5"/>
      <c r="C90" s="71"/>
      <c r="D90" s="21"/>
      <c r="E90" s="72"/>
      <c r="F90" s="64"/>
      <c r="G90" s="124"/>
      <c r="H90" s="64"/>
      <c r="I90" s="124"/>
      <c r="J90" s="64"/>
      <c r="K90" s="124"/>
      <c r="L90" s="64"/>
      <c r="M90" s="9"/>
      <c r="N90" s="9"/>
      <c r="O90" s="9"/>
      <c r="P90" s="9"/>
      <c r="Q90" s="9"/>
      <c r="R90" s="9"/>
      <c r="S90" s="9"/>
      <c r="T90" s="9"/>
    </row>
    <row r="91" spans="1:20" s="19" customFormat="1" ht="16">
      <c r="A91" s="12"/>
      <c r="B91" s="26" t="s">
        <v>61</v>
      </c>
      <c r="C91" s="32">
        <v>0.32301709999999995</v>
      </c>
      <c r="D91" s="73"/>
      <c r="E91" s="74">
        <v>0.33589999999999998</v>
      </c>
      <c r="F91" s="75"/>
      <c r="G91" s="32">
        <f>ROUND((E91*1.049),4)</f>
        <v>0.35239999999999999</v>
      </c>
      <c r="H91" s="75"/>
      <c r="I91" s="115">
        <f>ROUND((G91*(1+0.326)),4)</f>
        <v>0.46729999999999999</v>
      </c>
      <c r="J91" s="75"/>
      <c r="K91" s="115">
        <f>ROUND((I91*(1+0.359)),4)</f>
        <v>0.6351</v>
      </c>
      <c r="L91" s="75"/>
      <c r="M91" s="18"/>
      <c r="P91" s="18"/>
      <c r="Q91" s="18"/>
      <c r="R91" s="18"/>
      <c r="S91" s="18"/>
      <c r="T91" s="18"/>
    </row>
    <row r="92" spans="1:20" s="11" customFormat="1" ht="10.5">
      <c r="A92" s="5"/>
      <c r="B92" s="31"/>
      <c r="C92" s="6"/>
      <c r="D92" s="21"/>
      <c r="E92" s="63"/>
      <c r="F92" s="8"/>
      <c r="G92" s="67"/>
      <c r="H92" s="8"/>
      <c r="I92" s="67"/>
      <c r="J92" s="8"/>
      <c r="K92" s="67"/>
      <c r="L92" s="8"/>
      <c r="M92" s="9"/>
      <c r="N92" s="9"/>
      <c r="O92" s="9"/>
      <c r="P92" s="9"/>
      <c r="Q92" s="9"/>
      <c r="R92" s="9"/>
      <c r="S92" s="9"/>
      <c r="T92" s="9"/>
    </row>
    <row r="93" spans="1:20" s="19" customFormat="1" ht="16">
      <c r="A93" s="12"/>
      <c r="B93" s="22" t="s">
        <v>62</v>
      </c>
      <c r="C93" s="33">
        <v>19.21</v>
      </c>
      <c r="D93" s="73"/>
      <c r="E93" s="66">
        <v>19.98</v>
      </c>
      <c r="F93" s="75"/>
      <c r="G93" s="123">
        <f>ROUND((+E93*1.08),2)</f>
        <v>21.58</v>
      </c>
      <c r="H93" s="75"/>
      <c r="I93" s="117">
        <f>ROUND((G93*(1+0.326)),2)</f>
        <v>28.62</v>
      </c>
      <c r="J93" s="75"/>
      <c r="K93" s="115">
        <f>ROUND((I93*(1+0.359)),2)</f>
        <v>38.89</v>
      </c>
      <c r="L93" s="75"/>
      <c r="M93" s="18"/>
      <c r="N93" s="18"/>
      <c r="Q93" s="18"/>
      <c r="R93" s="18"/>
      <c r="S93" s="18"/>
      <c r="T93" s="18"/>
    </row>
    <row r="94" spans="1:20" s="11" customFormat="1" ht="10.5">
      <c r="A94" s="5"/>
      <c r="B94" s="31"/>
      <c r="C94" s="6"/>
      <c r="D94" s="76"/>
      <c r="E94" s="63"/>
      <c r="F94" s="77"/>
      <c r="G94" s="67"/>
      <c r="H94" s="77"/>
      <c r="I94" s="67"/>
      <c r="J94" s="77"/>
      <c r="K94" s="67"/>
      <c r="L94" s="77"/>
      <c r="M94" s="9"/>
      <c r="N94" s="9"/>
      <c r="Q94" s="9"/>
      <c r="R94" s="9"/>
      <c r="S94" s="9"/>
      <c r="T94" s="9"/>
    </row>
    <row r="95" spans="1:20" s="19" customFormat="1" ht="16">
      <c r="A95" s="12"/>
      <c r="B95" s="26" t="s">
        <v>63</v>
      </c>
      <c r="C95" s="32">
        <v>0.20171619999999998</v>
      </c>
      <c r="D95" s="73"/>
      <c r="E95" s="74">
        <v>0.20979999999999999</v>
      </c>
      <c r="F95" s="75"/>
      <c r="G95" s="32">
        <f>ROUND((E95*1.049),4)</f>
        <v>0.22009999999999999</v>
      </c>
      <c r="H95" s="75"/>
      <c r="I95" s="115">
        <f>ROUND((G95*(1+0.326)),4)</f>
        <v>0.29189999999999999</v>
      </c>
      <c r="J95" s="75"/>
      <c r="K95" s="115">
        <f>ROUND((I95*(1+0.359)),4)</f>
        <v>0.3967</v>
      </c>
      <c r="L95" s="75"/>
      <c r="M95" s="18"/>
      <c r="N95" s="18"/>
      <c r="Q95" s="18"/>
      <c r="R95" s="18"/>
      <c r="S95" s="18"/>
      <c r="T95" s="18"/>
    </row>
    <row r="96" spans="1:20" s="11" customFormat="1" ht="10.5">
      <c r="A96" s="5"/>
      <c r="B96" s="31"/>
      <c r="C96" s="6"/>
      <c r="D96" s="76"/>
      <c r="E96" s="63"/>
      <c r="F96" s="77"/>
      <c r="G96" s="67"/>
      <c r="H96" s="77"/>
      <c r="I96" s="67"/>
      <c r="J96" s="77"/>
      <c r="K96" s="67"/>
      <c r="L96" s="77"/>
      <c r="M96" s="9"/>
      <c r="N96" s="9"/>
      <c r="Q96" s="9"/>
      <c r="R96" s="9"/>
      <c r="S96" s="9"/>
      <c r="T96" s="9"/>
    </row>
    <row r="97" spans="1:20" s="19" customFormat="1" ht="16">
      <c r="A97" s="12"/>
      <c r="B97" s="22" t="s">
        <v>64</v>
      </c>
      <c r="C97" s="33">
        <v>345.44</v>
      </c>
      <c r="D97" s="78"/>
      <c r="E97" s="66">
        <v>359.26</v>
      </c>
      <c r="F97" s="75"/>
      <c r="G97" s="123">
        <f>ROUND((+E97*1.08),2)</f>
        <v>388</v>
      </c>
      <c r="H97" s="75"/>
      <c r="I97" s="117">
        <f>ROUND((G97*(1+0.326)),2)</f>
        <v>514.49</v>
      </c>
      <c r="J97" s="75"/>
      <c r="K97" s="115">
        <f>ROUND((I97*(1+0.359)),2)</f>
        <v>699.19</v>
      </c>
      <c r="L97" s="75"/>
      <c r="M97" s="18"/>
      <c r="N97" s="18"/>
      <c r="Q97" s="18"/>
      <c r="R97" s="18"/>
      <c r="S97" s="18"/>
      <c r="T97" s="18"/>
    </row>
    <row r="98" spans="1:20" s="11" customFormat="1" ht="10.5">
      <c r="A98" s="5"/>
      <c r="B98" s="31"/>
      <c r="C98" s="36"/>
      <c r="D98" s="37"/>
      <c r="E98" s="38"/>
      <c r="F98" s="8"/>
      <c r="G98" s="36"/>
      <c r="H98" s="8"/>
      <c r="I98" s="36"/>
      <c r="J98" s="8"/>
      <c r="K98" s="36"/>
      <c r="L98" s="8"/>
      <c r="M98" s="9"/>
      <c r="N98" s="9"/>
      <c r="O98" s="9"/>
      <c r="P98" s="9"/>
      <c r="Q98" s="9"/>
      <c r="R98" s="9"/>
      <c r="S98" s="9"/>
      <c r="T98" s="9"/>
    </row>
    <row r="99" spans="1:20" s="19" customFormat="1" ht="16">
      <c r="A99" s="12"/>
      <c r="B99" s="22" t="s">
        <v>60</v>
      </c>
      <c r="C99" s="33">
        <v>39.619999999999997</v>
      </c>
      <c r="D99" s="34"/>
      <c r="E99" s="66">
        <v>41.2</v>
      </c>
      <c r="F99" s="17"/>
      <c r="G99" s="123">
        <f>ROUND((+E99*1.08),2)</f>
        <v>44.5</v>
      </c>
      <c r="H99" s="17"/>
      <c r="I99" s="117">
        <f>ROUND((G99*(1+0.326)),2)</f>
        <v>59.01</v>
      </c>
      <c r="J99" s="17"/>
      <c r="K99" s="115">
        <f>ROUND((I99*(1+0.359)),2)</f>
        <v>80.19</v>
      </c>
      <c r="L99" s="17"/>
      <c r="M99" s="18"/>
      <c r="N99" s="18"/>
      <c r="O99" s="18"/>
      <c r="S99" s="18"/>
      <c r="T99" s="18"/>
    </row>
    <row r="100" spans="1:20" s="11" customFormat="1" ht="10.5">
      <c r="A100" s="5"/>
      <c r="B100" s="31"/>
      <c r="C100" s="36"/>
      <c r="D100" s="37"/>
      <c r="E100" s="38"/>
      <c r="F100" s="8"/>
      <c r="G100" s="36"/>
      <c r="H100" s="8"/>
      <c r="I100" s="36"/>
      <c r="J100" s="8"/>
      <c r="K100" s="36"/>
      <c r="L100" s="8"/>
      <c r="M100" s="9"/>
      <c r="N100" s="9"/>
      <c r="O100" s="9"/>
      <c r="P100" s="9"/>
      <c r="Q100" s="9"/>
      <c r="R100" s="9"/>
      <c r="S100" s="9"/>
      <c r="T100" s="9"/>
    </row>
    <row r="101" spans="1:20" s="19" customFormat="1" ht="16">
      <c r="A101" s="12"/>
      <c r="B101" s="22" t="s">
        <v>65</v>
      </c>
      <c r="C101" s="39"/>
      <c r="D101" s="34"/>
      <c r="E101" s="40"/>
      <c r="F101" s="17"/>
      <c r="G101" s="39"/>
      <c r="H101" s="17"/>
      <c r="I101" s="39"/>
      <c r="J101" s="17"/>
      <c r="K101" s="39"/>
      <c r="L101" s="17"/>
      <c r="M101" s="18"/>
      <c r="N101" s="18"/>
      <c r="O101" s="18"/>
      <c r="P101" s="18"/>
      <c r="Q101" s="18"/>
      <c r="R101" s="18"/>
      <c r="S101" s="18"/>
      <c r="T101" s="18"/>
    </row>
    <row r="102" spans="1:20" s="19" customFormat="1" ht="16">
      <c r="A102" s="12"/>
      <c r="B102" s="26" t="s">
        <v>39</v>
      </c>
      <c r="C102" s="33">
        <v>19.21</v>
      </c>
      <c r="D102" s="34"/>
      <c r="E102" s="66">
        <v>19.98</v>
      </c>
      <c r="F102" s="17"/>
      <c r="G102" s="123">
        <f>ROUND((+E102*1.08),2)</f>
        <v>21.58</v>
      </c>
      <c r="H102" s="17"/>
      <c r="I102" s="117">
        <f>ROUND((G102*(1+0.326)),2)</f>
        <v>28.62</v>
      </c>
      <c r="J102" s="17"/>
      <c r="K102" s="115">
        <f>ROUND((I102*(1+0.359)),2)</f>
        <v>38.89</v>
      </c>
      <c r="L102" s="17"/>
      <c r="M102" s="18"/>
      <c r="N102" s="18"/>
      <c r="O102" s="18"/>
      <c r="P102" s="18"/>
      <c r="Q102" s="18"/>
      <c r="S102" s="18"/>
      <c r="T102" s="18"/>
    </row>
    <row r="103" spans="1:20" s="11" customFormat="1" ht="10.5">
      <c r="A103" s="5"/>
      <c r="B103" s="31"/>
      <c r="C103" s="6"/>
      <c r="D103" s="21"/>
      <c r="E103" s="7"/>
      <c r="F103" s="8"/>
      <c r="G103" s="6"/>
      <c r="H103" s="8"/>
      <c r="I103" s="6"/>
      <c r="J103" s="8"/>
      <c r="K103" s="6"/>
      <c r="L103" s="8"/>
      <c r="M103" s="9"/>
      <c r="N103" s="9"/>
      <c r="O103" s="9"/>
      <c r="P103" s="9"/>
      <c r="Q103" s="9"/>
      <c r="R103" s="9"/>
      <c r="S103" s="9"/>
      <c r="T103" s="9"/>
    </row>
    <row r="104" spans="1:20" s="19" customFormat="1" ht="16">
      <c r="A104" s="42">
        <v>1.6</v>
      </c>
      <c r="B104" s="43" t="s">
        <v>13</v>
      </c>
      <c r="C104" s="44"/>
      <c r="D104" s="15"/>
      <c r="E104" s="16"/>
      <c r="F104" s="17"/>
      <c r="G104" s="14"/>
      <c r="H104" s="17"/>
      <c r="I104" s="14"/>
      <c r="J104" s="17"/>
      <c r="K104" s="14"/>
      <c r="L104" s="17"/>
      <c r="M104" s="18"/>
      <c r="N104" s="18"/>
      <c r="O104" s="18"/>
      <c r="P104" s="18"/>
      <c r="Q104" s="18"/>
      <c r="R104" s="18"/>
      <c r="S104" s="18"/>
      <c r="T104" s="18"/>
    </row>
    <row r="105" spans="1:20" ht="13.5">
      <c r="A105" s="79"/>
      <c r="C105" s="80"/>
      <c r="D105" s="81"/>
      <c r="E105" s="82"/>
      <c r="F105" s="83"/>
      <c r="G105" s="80"/>
      <c r="H105" s="83"/>
      <c r="I105" s="80"/>
      <c r="J105" s="83"/>
      <c r="K105" s="80"/>
      <c r="L105" s="83"/>
      <c r="M105" s="84"/>
      <c r="N105" s="84"/>
      <c r="O105" s="84"/>
      <c r="P105" s="84"/>
      <c r="Q105" s="84"/>
      <c r="R105" s="84"/>
      <c r="S105" s="84"/>
      <c r="T105" s="84"/>
    </row>
    <row r="106" spans="1:20" s="19" customFormat="1" ht="16">
      <c r="A106" s="12"/>
      <c r="B106" s="26" t="s">
        <v>61</v>
      </c>
      <c r="C106" s="32">
        <v>0.32301709999999995</v>
      </c>
      <c r="D106" s="15"/>
      <c r="E106" s="74">
        <v>0.33589999999999998</v>
      </c>
      <c r="F106" s="17"/>
      <c r="G106" s="32">
        <f>ROUND((E106*1.049),4)</f>
        <v>0.35239999999999999</v>
      </c>
      <c r="H106" s="17"/>
      <c r="I106" s="115">
        <f>ROUND((G106*(1+0.326)),4)</f>
        <v>0.46729999999999999</v>
      </c>
      <c r="J106" s="17"/>
      <c r="K106" s="115">
        <f>ROUND((I106*(1+0.359)),4)</f>
        <v>0.6351</v>
      </c>
      <c r="L106" s="17"/>
      <c r="M106" s="18"/>
      <c r="P106" s="18"/>
      <c r="Q106" s="18"/>
      <c r="R106" s="18"/>
      <c r="S106" s="18"/>
      <c r="T106" s="18"/>
    </row>
    <row r="107" spans="1:20" s="11" customFormat="1" ht="10.5">
      <c r="A107" s="5"/>
      <c r="B107" s="31"/>
      <c r="C107" s="6"/>
      <c r="D107" s="21"/>
      <c r="E107" s="7"/>
      <c r="F107" s="8"/>
      <c r="G107" s="6"/>
      <c r="H107" s="8"/>
      <c r="I107" s="6"/>
      <c r="J107" s="8"/>
      <c r="K107" s="6"/>
      <c r="L107" s="8"/>
      <c r="M107" s="9"/>
      <c r="N107" s="9"/>
      <c r="O107" s="9"/>
      <c r="P107" s="9"/>
      <c r="Q107" s="9"/>
      <c r="R107" s="9"/>
      <c r="S107" s="9"/>
      <c r="T107" s="9"/>
    </row>
    <row r="108" spans="1:20" s="19" customFormat="1" ht="16">
      <c r="A108" s="12"/>
      <c r="B108" s="22" t="s">
        <v>62</v>
      </c>
      <c r="C108" s="65">
        <v>19.21</v>
      </c>
      <c r="D108" s="73"/>
      <c r="E108" s="66">
        <v>19.98</v>
      </c>
      <c r="F108" s="75"/>
      <c r="G108" s="123">
        <f>ROUND((+E108*1.08),2)</f>
        <v>21.58</v>
      </c>
      <c r="H108" s="75"/>
      <c r="I108" s="117">
        <f>ROUND((G108*(1+0.326)),2)</f>
        <v>28.62</v>
      </c>
      <c r="J108" s="75"/>
      <c r="K108" s="115">
        <f>ROUND((I108*(1+0.359)),2)</f>
        <v>38.89</v>
      </c>
      <c r="L108" s="75"/>
      <c r="M108" s="18"/>
      <c r="N108" s="18"/>
      <c r="R108" s="18"/>
      <c r="S108" s="18"/>
      <c r="T108" s="18"/>
    </row>
    <row r="109" spans="1:20" s="11" customFormat="1" ht="10.5">
      <c r="A109" s="5"/>
      <c r="B109" s="31"/>
      <c r="C109" s="6"/>
      <c r="D109" s="21"/>
      <c r="E109" s="7"/>
      <c r="F109" s="8"/>
      <c r="G109" s="6"/>
      <c r="H109" s="8"/>
      <c r="I109" s="6"/>
      <c r="J109" s="8"/>
      <c r="K109" s="6"/>
      <c r="L109" s="8"/>
      <c r="M109" s="9"/>
      <c r="N109" s="9"/>
      <c r="R109" s="9"/>
      <c r="S109" s="9"/>
      <c r="T109" s="9"/>
    </row>
    <row r="110" spans="1:20" s="19" customFormat="1" ht="16">
      <c r="A110" s="12"/>
      <c r="B110" s="26" t="s">
        <v>63</v>
      </c>
      <c r="C110" s="32">
        <v>0.20171619999999998</v>
      </c>
      <c r="D110" s="15"/>
      <c r="E110" s="74">
        <v>0.20979999999999999</v>
      </c>
      <c r="F110" s="17"/>
      <c r="G110" s="32">
        <f>ROUND((E110*1.049),4)</f>
        <v>0.22009999999999999</v>
      </c>
      <c r="H110" s="17"/>
      <c r="I110" s="115">
        <f>ROUND((G110*(1+0.326)),4)</f>
        <v>0.29189999999999999</v>
      </c>
      <c r="J110" s="17"/>
      <c r="K110" s="115">
        <f>ROUND((I110*(1+0.359)),4)</f>
        <v>0.3967</v>
      </c>
      <c r="L110" s="17"/>
      <c r="M110" s="18"/>
      <c r="N110" s="18"/>
      <c r="R110" s="18"/>
      <c r="S110" s="18"/>
      <c r="T110" s="18"/>
    </row>
    <row r="111" spans="1:20" s="11" customFormat="1" ht="10.5">
      <c r="A111" s="5"/>
      <c r="B111" s="31"/>
      <c r="C111" s="6"/>
      <c r="D111" s="21"/>
      <c r="E111" s="63"/>
      <c r="F111" s="8"/>
      <c r="G111" s="67"/>
      <c r="H111" s="8"/>
      <c r="I111" s="67"/>
      <c r="J111" s="8"/>
      <c r="K111" s="67"/>
      <c r="L111" s="8"/>
      <c r="M111" s="9"/>
      <c r="N111" s="9"/>
      <c r="R111" s="9"/>
      <c r="S111" s="9"/>
      <c r="T111" s="9"/>
    </row>
    <row r="112" spans="1:20" s="19" customFormat="1" ht="16">
      <c r="A112" s="12"/>
      <c r="B112" s="22" t="s">
        <v>64</v>
      </c>
      <c r="C112" s="65">
        <v>345.44</v>
      </c>
      <c r="D112" s="73"/>
      <c r="E112" s="66">
        <v>359.26</v>
      </c>
      <c r="F112" s="75"/>
      <c r="G112" s="123">
        <f>ROUND((+E112*1.08),2)</f>
        <v>388</v>
      </c>
      <c r="H112" s="75"/>
      <c r="I112" s="117">
        <f>ROUND((G112*(1+0.326)),2)</f>
        <v>514.49</v>
      </c>
      <c r="J112" s="75"/>
      <c r="K112" s="115">
        <f>ROUND((I112*(1+0.359)),2)</f>
        <v>699.19</v>
      </c>
      <c r="L112" s="75"/>
      <c r="M112" s="18"/>
      <c r="N112" s="18"/>
      <c r="R112" s="18"/>
      <c r="S112" s="18"/>
      <c r="T112" s="18"/>
    </row>
    <row r="113" spans="1:20" s="11" customFormat="1" ht="10.5">
      <c r="A113" s="5"/>
      <c r="B113" s="31"/>
      <c r="C113" s="6"/>
      <c r="D113" s="21"/>
      <c r="E113" s="7"/>
      <c r="F113" s="8"/>
      <c r="G113" s="6"/>
      <c r="H113" s="8"/>
      <c r="I113" s="6"/>
      <c r="J113" s="8"/>
      <c r="K113" s="6"/>
      <c r="L113" s="8"/>
      <c r="M113" s="9"/>
      <c r="N113" s="9"/>
      <c r="O113" s="9"/>
      <c r="P113" s="9"/>
      <c r="Q113" s="9"/>
      <c r="R113" s="9"/>
      <c r="S113" s="9"/>
      <c r="T113" s="9"/>
    </row>
    <row r="114" spans="1:20" s="19" customFormat="1" ht="16">
      <c r="A114" s="12"/>
      <c r="B114" s="22" t="s">
        <v>66</v>
      </c>
      <c r="C114" s="65">
        <v>39.619999999999997</v>
      </c>
      <c r="D114" s="15"/>
      <c r="E114" s="66">
        <v>41.2</v>
      </c>
      <c r="F114" s="17"/>
      <c r="G114" s="125">
        <f>ROUND((E114*1.049),4)</f>
        <v>43.218800000000002</v>
      </c>
      <c r="H114" s="17"/>
      <c r="I114" s="117">
        <f>ROUND((G114*(1+0.326)),2)</f>
        <v>57.31</v>
      </c>
      <c r="J114" s="17"/>
      <c r="K114" s="115">
        <f>ROUND((I114*(1+0.359)),2)</f>
        <v>77.88</v>
      </c>
      <c r="L114" s="17"/>
      <c r="M114" s="18"/>
      <c r="N114" s="18"/>
      <c r="O114" s="18"/>
      <c r="S114" s="18"/>
      <c r="T114" s="18"/>
    </row>
    <row r="115" spans="1:20" s="11" customFormat="1" ht="10.5">
      <c r="A115" s="5"/>
      <c r="B115" s="31"/>
      <c r="C115" s="6"/>
      <c r="D115" s="21"/>
      <c r="E115" s="6"/>
      <c r="F115" s="8"/>
      <c r="G115" s="6"/>
      <c r="H115" s="8"/>
      <c r="I115" s="6"/>
      <c r="J115" s="8"/>
      <c r="K115" s="6"/>
      <c r="L115" s="8"/>
      <c r="M115" s="9"/>
      <c r="N115" s="9"/>
      <c r="O115" s="9"/>
      <c r="P115" s="9"/>
      <c r="Q115" s="9"/>
      <c r="R115" s="9"/>
      <c r="S115" s="9"/>
      <c r="T115" s="9"/>
    </row>
    <row r="116" spans="1:20" s="19" customFormat="1" ht="16">
      <c r="A116" s="112">
        <v>1.7</v>
      </c>
      <c r="B116" s="139" t="s">
        <v>92</v>
      </c>
      <c r="C116" s="139"/>
      <c r="D116" s="139"/>
      <c r="E116" s="139"/>
      <c r="F116" s="139"/>
      <c r="G116" s="139"/>
      <c r="H116" s="140"/>
      <c r="I116" s="14"/>
      <c r="J116" s="17"/>
      <c r="K116" s="14"/>
      <c r="L116" s="17"/>
      <c r="M116" s="18"/>
      <c r="N116" s="18"/>
      <c r="O116" s="18"/>
      <c r="P116" s="18"/>
      <c r="Q116" s="18"/>
      <c r="R116" s="18"/>
      <c r="S116" s="18"/>
      <c r="T116" s="18"/>
    </row>
    <row r="117" spans="1:20" s="19" customFormat="1" ht="16">
      <c r="A117" s="12"/>
      <c r="B117" s="26" t="s">
        <v>57</v>
      </c>
      <c r="C117" s="27">
        <v>0</v>
      </c>
      <c r="D117" s="28"/>
      <c r="E117" s="27">
        <v>0</v>
      </c>
      <c r="F117" s="104"/>
      <c r="G117" s="27">
        <v>0</v>
      </c>
      <c r="H117" s="17"/>
      <c r="I117" s="27">
        <v>0</v>
      </c>
      <c r="J117" s="17"/>
      <c r="K117" s="115">
        <f>ROUND((I117*(1+0.359)),4)</f>
        <v>0</v>
      </c>
      <c r="L117" s="17"/>
      <c r="M117" s="18"/>
      <c r="N117" s="18"/>
      <c r="O117" s="18"/>
      <c r="Q117" s="18"/>
      <c r="R117" s="18"/>
      <c r="S117" s="18"/>
      <c r="T117" s="18"/>
    </row>
    <row r="118" spans="1:20" ht="16">
      <c r="A118" s="12"/>
      <c r="B118" s="26" t="s">
        <v>91</v>
      </c>
      <c r="C118" s="14"/>
      <c r="D118" s="15"/>
      <c r="E118" s="14"/>
      <c r="F118" s="17"/>
      <c r="G118" s="14">
        <v>0.3705</v>
      </c>
      <c r="H118" s="17"/>
      <c r="I118" s="14">
        <f>ROUND((G118*1.142),4)</f>
        <v>0.42309999999999998</v>
      </c>
      <c r="J118" s="83"/>
      <c r="K118" s="115">
        <f>ROUND((I118*(1+0.359)),4)</f>
        <v>0.57499999999999996</v>
      </c>
      <c r="L118" s="83"/>
      <c r="M118" s="84"/>
      <c r="N118" s="84"/>
      <c r="O118" s="84"/>
      <c r="P118" s="84"/>
      <c r="Q118" s="84"/>
      <c r="R118" s="84"/>
      <c r="S118" s="84"/>
      <c r="T118" s="84"/>
    </row>
    <row r="119" spans="1:20">
      <c r="A119" s="79"/>
      <c r="B119" s="85"/>
      <c r="C119" s="86"/>
      <c r="D119" s="81"/>
      <c r="E119" s="86"/>
      <c r="F119" s="83"/>
      <c r="G119" s="86"/>
      <c r="H119" s="83"/>
      <c r="I119" s="86"/>
      <c r="J119" s="83"/>
      <c r="K119" s="86"/>
      <c r="L119" s="83"/>
      <c r="M119" s="84"/>
      <c r="N119" s="84"/>
      <c r="O119" s="84"/>
      <c r="P119" s="84"/>
      <c r="Q119" s="84"/>
      <c r="R119" s="84"/>
      <c r="S119" s="84"/>
      <c r="T119" s="84"/>
    </row>
    <row r="120" spans="1:20" s="19" customFormat="1" ht="16">
      <c r="A120" s="42">
        <v>1.8</v>
      </c>
      <c r="B120" s="43" t="s">
        <v>77</v>
      </c>
      <c r="C120" s="44"/>
      <c r="D120" s="14"/>
      <c r="E120" s="16"/>
      <c r="F120" s="17"/>
      <c r="G120" s="14"/>
      <c r="H120" s="17"/>
      <c r="I120" s="14"/>
      <c r="J120" s="17"/>
      <c r="K120" s="14"/>
      <c r="L120" s="17"/>
      <c r="M120" s="18"/>
      <c r="N120" s="18"/>
      <c r="O120" s="18"/>
      <c r="P120" s="18"/>
      <c r="Q120" s="18"/>
      <c r="R120" s="18"/>
      <c r="S120" s="18"/>
      <c r="T120" s="18"/>
    </row>
    <row r="121" spans="1:20">
      <c r="A121" s="79"/>
      <c r="B121" s="85"/>
      <c r="C121" s="86"/>
      <c r="D121" s="86"/>
      <c r="E121" s="87"/>
      <c r="F121" s="83"/>
      <c r="G121" s="86"/>
      <c r="H121" s="83"/>
      <c r="I121" s="86"/>
      <c r="J121" s="83"/>
      <c r="K121" s="86"/>
      <c r="L121" s="83"/>
      <c r="M121" s="84"/>
      <c r="N121" s="84"/>
      <c r="O121" s="84"/>
      <c r="P121" s="84"/>
      <c r="Q121" s="84"/>
      <c r="R121" s="84"/>
      <c r="S121" s="84"/>
      <c r="T121" s="84"/>
    </row>
    <row r="122" spans="1:20" s="19" customFormat="1" ht="16">
      <c r="A122" s="12"/>
      <c r="B122" s="26" t="s">
        <v>31</v>
      </c>
      <c r="C122" s="32">
        <v>0.33960079999999998</v>
      </c>
      <c r="D122" s="14"/>
      <c r="E122" s="74">
        <v>0.35320000000000001</v>
      </c>
      <c r="F122" s="17"/>
      <c r="G122" s="32">
        <f>ROUND((E122*1.049),4)</f>
        <v>0.3705</v>
      </c>
      <c r="H122" s="17"/>
      <c r="I122" s="115">
        <f>ROUND((G122*(1+0.326)),4)</f>
        <v>0.49130000000000001</v>
      </c>
      <c r="J122" s="17"/>
      <c r="K122" s="115">
        <f>ROUND((I122*(1+0.359)),4)</f>
        <v>0.66769999999999996</v>
      </c>
      <c r="L122" s="17"/>
      <c r="M122" s="18"/>
      <c r="N122" s="18"/>
      <c r="O122" s="18"/>
      <c r="P122" s="18"/>
      <c r="Q122" s="18"/>
      <c r="S122" s="18"/>
      <c r="T122" s="18"/>
    </row>
    <row r="123" spans="1:20">
      <c r="A123" s="79"/>
      <c r="B123" s="85"/>
      <c r="C123" s="86"/>
      <c r="D123" s="86"/>
      <c r="E123" s="87"/>
      <c r="F123" s="83"/>
      <c r="G123" s="86"/>
      <c r="H123" s="83"/>
      <c r="I123" s="86"/>
      <c r="J123" s="83"/>
      <c r="K123" s="86"/>
      <c r="L123" s="83"/>
      <c r="M123" s="84"/>
      <c r="N123" s="84"/>
      <c r="O123" s="84"/>
      <c r="P123" s="84"/>
      <c r="Q123" s="84"/>
      <c r="R123" s="84"/>
      <c r="S123" s="84"/>
      <c r="T123" s="84"/>
    </row>
    <row r="124" spans="1:20" s="19" customFormat="1" ht="16">
      <c r="A124" s="12"/>
      <c r="B124" s="139" t="s">
        <v>32</v>
      </c>
      <c r="C124" s="139"/>
      <c r="D124" s="139"/>
      <c r="E124" s="139"/>
      <c r="F124" s="140"/>
      <c r="G124" s="141"/>
      <c r="H124" s="140"/>
      <c r="I124" s="14"/>
      <c r="J124" s="17"/>
      <c r="K124" s="14"/>
      <c r="L124" s="17"/>
      <c r="M124" s="18"/>
      <c r="N124" s="18"/>
      <c r="O124" s="18"/>
      <c r="P124" s="18"/>
      <c r="Q124" s="18"/>
      <c r="R124" s="18"/>
      <c r="S124" s="18"/>
      <c r="T124" s="18"/>
    </row>
    <row r="125" spans="1:20" s="11" customFormat="1" ht="16">
      <c r="A125" s="5"/>
      <c r="B125" s="22" t="s">
        <v>2</v>
      </c>
      <c r="C125" s="88" t="s">
        <v>1</v>
      </c>
      <c r="D125" s="6"/>
      <c r="E125" s="6"/>
      <c r="F125" s="8"/>
      <c r="G125" s="6"/>
      <c r="H125" s="8"/>
      <c r="I125" s="6"/>
      <c r="J125" s="8"/>
      <c r="K125" s="6"/>
      <c r="L125" s="8"/>
      <c r="M125" s="9"/>
      <c r="N125" s="9"/>
      <c r="O125" s="9"/>
      <c r="P125" s="9"/>
      <c r="Q125" s="9"/>
      <c r="R125" s="9"/>
      <c r="S125" s="9"/>
      <c r="T125" s="9"/>
    </row>
    <row r="126" spans="1:20" s="19" customFormat="1" ht="16">
      <c r="A126" s="12"/>
      <c r="B126" s="89" t="s">
        <v>33</v>
      </c>
      <c r="C126" s="14"/>
      <c r="D126" s="14"/>
      <c r="E126" s="14"/>
      <c r="F126" s="17"/>
      <c r="G126" s="14"/>
      <c r="H126" s="17"/>
      <c r="I126" s="14"/>
      <c r="J126" s="17"/>
      <c r="K126" s="14"/>
      <c r="L126" s="17"/>
      <c r="M126" s="18"/>
      <c r="N126" s="18"/>
      <c r="O126" s="18"/>
      <c r="P126" s="18"/>
      <c r="Q126" s="18"/>
      <c r="R126" s="18"/>
      <c r="S126" s="18"/>
      <c r="T126" s="18"/>
    </row>
    <row r="127" spans="1:20" s="11" customFormat="1" ht="11">
      <c r="A127" s="5"/>
      <c r="B127" s="90"/>
      <c r="C127" s="90"/>
      <c r="D127" s="90"/>
      <c r="E127" s="90"/>
      <c r="F127" s="8"/>
      <c r="G127" s="90"/>
      <c r="H127" s="8"/>
      <c r="I127" s="90"/>
      <c r="J127" s="8"/>
      <c r="K127" s="90"/>
      <c r="L127" s="8"/>
      <c r="M127" s="9"/>
      <c r="N127" s="9"/>
      <c r="O127" s="9"/>
      <c r="P127" s="9"/>
      <c r="Q127" s="9"/>
      <c r="R127" s="9"/>
      <c r="S127" s="9"/>
      <c r="T127" s="9"/>
    </row>
    <row r="128" spans="1:20" s="19" customFormat="1" ht="16">
      <c r="A128" s="112"/>
      <c r="B128" s="355" t="s">
        <v>4</v>
      </c>
      <c r="C128" s="355"/>
      <c r="D128" s="355"/>
      <c r="E128" s="355"/>
      <c r="F128" s="17"/>
      <c r="G128" s="14"/>
      <c r="H128" s="17"/>
      <c r="I128" s="14"/>
      <c r="J128" s="17"/>
      <c r="K128" s="14"/>
      <c r="L128" s="17"/>
      <c r="M128" s="18"/>
      <c r="N128" s="18"/>
      <c r="O128" s="18"/>
      <c r="P128" s="18"/>
      <c r="Q128" s="18"/>
      <c r="R128" s="18"/>
      <c r="S128" s="18"/>
      <c r="T128" s="18"/>
    </row>
    <row r="129" spans="1:20" s="19" customFormat="1" ht="51.75" customHeight="1" thickBot="1">
      <c r="A129" s="113"/>
      <c r="B129" s="367" t="s">
        <v>37</v>
      </c>
      <c r="C129" s="367"/>
      <c r="D129" s="367"/>
      <c r="E129" s="367"/>
      <c r="F129" s="367"/>
      <c r="G129" s="367"/>
      <c r="H129" s="368"/>
      <c r="I129" s="91"/>
      <c r="J129" s="114"/>
      <c r="K129" s="91"/>
      <c r="L129" s="114"/>
      <c r="M129" s="18"/>
      <c r="N129" s="18"/>
      <c r="O129" s="18"/>
      <c r="P129" s="18"/>
      <c r="Q129" s="18"/>
      <c r="R129" s="18"/>
      <c r="S129" s="18"/>
      <c r="T129" s="18"/>
    </row>
    <row r="130" spans="1:20" s="19" customFormat="1" ht="16">
      <c r="B130" s="353"/>
      <c r="C130" s="353"/>
      <c r="D130" s="353"/>
      <c r="E130" s="353"/>
      <c r="F130" s="14"/>
      <c r="G130" s="14"/>
      <c r="H130" s="14"/>
      <c r="I130" s="14"/>
      <c r="J130" s="14"/>
      <c r="K130" s="14"/>
      <c r="L130" s="14"/>
      <c r="M130" s="18"/>
      <c r="N130" s="18"/>
      <c r="O130" s="18"/>
      <c r="P130" s="18"/>
      <c r="Q130" s="18"/>
      <c r="R130" s="18"/>
      <c r="S130" s="18"/>
      <c r="T130" s="18"/>
    </row>
    <row r="131" spans="1:20" s="19" customFormat="1" ht="16">
      <c r="B131" s="353"/>
      <c r="C131" s="353"/>
      <c r="D131" s="353"/>
      <c r="E131" s="353"/>
      <c r="F131" s="14"/>
      <c r="G131" s="14"/>
      <c r="H131" s="14"/>
      <c r="I131" s="14"/>
      <c r="J131" s="14"/>
      <c r="K131" s="14"/>
      <c r="L131" s="14"/>
      <c r="M131" s="18"/>
      <c r="N131" s="18"/>
      <c r="O131" s="18"/>
      <c r="P131" s="18"/>
      <c r="Q131" s="18"/>
      <c r="R131" s="18"/>
      <c r="S131" s="18"/>
      <c r="T131" s="18"/>
    </row>
    <row r="132" spans="1:20" s="19" customFormat="1" ht="16">
      <c r="B132" s="353"/>
      <c r="C132" s="353"/>
      <c r="D132" s="353"/>
      <c r="E132" s="353"/>
      <c r="F132" s="14"/>
      <c r="G132" s="14"/>
      <c r="H132" s="14"/>
      <c r="I132" s="14"/>
      <c r="J132" s="14"/>
      <c r="K132" s="14"/>
      <c r="L132" s="14"/>
      <c r="M132" s="18"/>
      <c r="N132" s="18"/>
      <c r="O132" s="18"/>
      <c r="P132" s="18"/>
      <c r="Q132" s="18"/>
      <c r="R132" s="18"/>
      <c r="S132" s="18"/>
      <c r="T132" s="18"/>
    </row>
    <row r="133" spans="1:20" s="19" customFormat="1" ht="16">
      <c r="B133" s="89"/>
      <c r="C133" s="14"/>
      <c r="D133" s="14"/>
      <c r="E133" s="14"/>
      <c r="F133" s="14"/>
      <c r="G133" s="14"/>
      <c r="H133" s="14"/>
      <c r="I133" s="14"/>
      <c r="J133" s="14"/>
      <c r="K133" s="14"/>
      <c r="L133" s="14"/>
      <c r="M133" s="18"/>
      <c r="N133" s="18"/>
      <c r="O133" s="18"/>
      <c r="P133" s="18"/>
      <c r="Q133" s="18"/>
      <c r="R133" s="18"/>
      <c r="S133" s="18"/>
      <c r="T133" s="18"/>
    </row>
    <row r="134" spans="1:20" s="19" customFormat="1" ht="16">
      <c r="B134" s="89"/>
      <c r="C134" s="14"/>
      <c r="D134" s="14"/>
      <c r="E134" s="14"/>
      <c r="F134" s="14"/>
      <c r="G134" s="14"/>
      <c r="H134" s="14"/>
      <c r="I134" s="14"/>
      <c r="J134" s="14"/>
      <c r="K134" s="14"/>
      <c r="L134" s="14"/>
      <c r="M134" s="18"/>
      <c r="N134" s="18"/>
      <c r="O134" s="18"/>
      <c r="P134" s="18"/>
      <c r="Q134" s="18"/>
      <c r="R134" s="18"/>
      <c r="S134" s="18"/>
      <c r="T134" s="18"/>
    </row>
    <row r="135" spans="1:20" s="19" customFormat="1" ht="16">
      <c r="B135" s="89"/>
      <c r="C135" s="14"/>
      <c r="D135" s="14"/>
      <c r="E135" s="14"/>
      <c r="F135" s="14"/>
      <c r="G135" s="14"/>
      <c r="H135" s="14"/>
      <c r="I135" s="14"/>
      <c r="J135" s="14"/>
      <c r="K135" s="14"/>
      <c r="L135" s="14"/>
      <c r="M135" s="18"/>
      <c r="N135" s="18"/>
      <c r="O135" s="18"/>
      <c r="P135" s="18"/>
      <c r="Q135" s="18"/>
      <c r="R135" s="18"/>
      <c r="S135" s="18"/>
      <c r="T135" s="18"/>
    </row>
    <row r="136" spans="1:20" ht="13.5">
      <c r="B136" s="92"/>
      <c r="C136" s="86"/>
      <c r="D136" s="86"/>
      <c r="E136" s="86"/>
      <c r="F136" s="86"/>
      <c r="G136" s="86"/>
      <c r="H136" s="86"/>
      <c r="I136" s="86"/>
      <c r="J136" s="86"/>
      <c r="K136" s="86"/>
      <c r="L136" s="86"/>
      <c r="M136" s="84"/>
      <c r="N136" s="84"/>
      <c r="O136" s="84"/>
      <c r="P136" s="84"/>
      <c r="Q136" s="84"/>
      <c r="R136" s="84"/>
      <c r="S136" s="84"/>
      <c r="T136" s="84"/>
    </row>
    <row r="137" spans="1:20" ht="13.5">
      <c r="B137" s="92"/>
      <c r="C137" s="86"/>
      <c r="D137" s="86"/>
      <c r="E137" s="86"/>
      <c r="F137" s="86"/>
      <c r="G137" s="86"/>
      <c r="H137" s="86"/>
      <c r="I137" s="86"/>
      <c r="J137" s="86"/>
      <c r="K137" s="86"/>
      <c r="L137" s="86"/>
      <c r="M137" s="84"/>
      <c r="N137" s="84"/>
      <c r="O137" s="84"/>
      <c r="P137" s="84"/>
      <c r="Q137" s="84"/>
      <c r="R137" s="84"/>
      <c r="S137" s="84"/>
      <c r="T137" s="84"/>
    </row>
    <row r="138" spans="1:20" ht="13.5">
      <c r="B138" s="92"/>
      <c r="C138" s="86"/>
      <c r="D138" s="86"/>
      <c r="E138" s="86"/>
      <c r="F138" s="86"/>
      <c r="G138" s="86"/>
      <c r="H138" s="86"/>
      <c r="I138" s="86"/>
      <c r="J138" s="86"/>
      <c r="K138" s="86"/>
      <c r="L138" s="86"/>
      <c r="M138" s="84"/>
      <c r="N138" s="84"/>
      <c r="O138" s="84"/>
      <c r="P138" s="84"/>
      <c r="Q138" s="84"/>
      <c r="R138" s="84"/>
      <c r="S138" s="84"/>
      <c r="T138" s="84"/>
    </row>
    <row r="139" spans="1:20" ht="13.5">
      <c r="B139" s="92"/>
      <c r="C139" s="86"/>
      <c r="D139" s="86"/>
      <c r="E139" s="86"/>
      <c r="F139" s="86"/>
      <c r="G139" s="86"/>
      <c r="H139" s="86"/>
      <c r="I139" s="86"/>
      <c r="J139" s="86"/>
      <c r="K139" s="86"/>
      <c r="L139" s="86"/>
      <c r="M139" s="84"/>
      <c r="N139" s="84"/>
      <c r="O139" s="84"/>
      <c r="P139" s="84"/>
      <c r="Q139" s="84"/>
      <c r="R139" s="84"/>
      <c r="S139" s="84"/>
      <c r="T139" s="84"/>
    </row>
    <row r="140" spans="1:20" ht="13.5">
      <c r="B140" s="92"/>
      <c r="C140" s="86"/>
      <c r="D140" s="86"/>
      <c r="E140" s="86"/>
      <c r="F140" s="86"/>
      <c r="G140" s="86"/>
      <c r="H140" s="86"/>
      <c r="I140" s="86"/>
      <c r="J140" s="86"/>
      <c r="K140" s="86"/>
      <c r="L140" s="86"/>
      <c r="M140" s="84"/>
      <c r="N140" s="84"/>
      <c r="O140" s="84"/>
      <c r="P140" s="84"/>
      <c r="Q140" s="84"/>
      <c r="R140" s="84"/>
      <c r="S140" s="84"/>
      <c r="T140" s="84"/>
    </row>
    <row r="141" spans="1:20" ht="13.5">
      <c r="B141" s="92"/>
      <c r="C141" s="86"/>
      <c r="D141" s="86"/>
      <c r="E141" s="86"/>
      <c r="F141" s="86"/>
      <c r="G141" s="86"/>
      <c r="H141" s="86"/>
      <c r="I141" s="86"/>
      <c r="J141" s="86"/>
      <c r="K141" s="86"/>
      <c r="L141" s="86"/>
      <c r="M141" s="84"/>
      <c r="N141" s="84"/>
      <c r="O141" s="84"/>
      <c r="P141" s="84"/>
      <c r="Q141" s="84"/>
      <c r="R141" s="84"/>
      <c r="S141" s="84"/>
      <c r="T141" s="84"/>
    </row>
    <row r="142" spans="1:20" ht="13.5">
      <c r="B142" s="92"/>
      <c r="C142" s="86"/>
      <c r="D142" s="86"/>
      <c r="E142" s="86"/>
      <c r="F142" s="86"/>
      <c r="G142" s="86"/>
      <c r="H142" s="86"/>
      <c r="I142" s="86"/>
      <c r="J142" s="86"/>
      <c r="K142" s="86"/>
      <c r="L142" s="86"/>
      <c r="M142" s="84"/>
      <c r="N142" s="84"/>
      <c r="O142" s="84"/>
      <c r="P142" s="84"/>
      <c r="Q142" s="84"/>
      <c r="R142" s="84"/>
      <c r="S142" s="84"/>
      <c r="T142" s="84"/>
    </row>
    <row r="143" spans="1:20" ht="13.5">
      <c r="B143" s="92"/>
      <c r="C143" s="86"/>
      <c r="D143" s="86"/>
      <c r="E143" s="86"/>
      <c r="F143" s="86"/>
      <c r="G143" s="86"/>
      <c r="H143" s="86"/>
      <c r="I143" s="86"/>
      <c r="J143" s="86"/>
      <c r="K143" s="86"/>
      <c r="L143" s="86"/>
      <c r="M143" s="84"/>
      <c r="N143" s="84"/>
      <c r="O143" s="84"/>
      <c r="P143" s="84"/>
      <c r="Q143" s="84"/>
      <c r="R143" s="84"/>
      <c r="S143" s="84"/>
      <c r="T143" s="84"/>
    </row>
    <row r="144" spans="1:20" ht="13.5">
      <c r="B144" s="92"/>
      <c r="C144" s="86"/>
      <c r="D144" s="86"/>
      <c r="E144" s="86"/>
      <c r="F144" s="86"/>
      <c r="G144" s="86"/>
      <c r="H144" s="86"/>
      <c r="I144" s="86"/>
      <c r="J144" s="86"/>
      <c r="K144" s="86"/>
      <c r="L144" s="86"/>
      <c r="M144" s="84"/>
      <c r="N144" s="84"/>
      <c r="O144" s="84"/>
      <c r="P144" s="84"/>
      <c r="Q144" s="84"/>
      <c r="R144" s="84"/>
      <c r="S144" s="84"/>
      <c r="T144" s="84"/>
    </row>
    <row r="145" spans="2:20" ht="13.5">
      <c r="B145" s="92"/>
      <c r="C145" s="86"/>
      <c r="D145" s="86"/>
      <c r="E145" s="86"/>
      <c r="F145" s="86"/>
      <c r="G145" s="86"/>
      <c r="H145" s="86"/>
      <c r="I145" s="86"/>
      <c r="J145" s="86"/>
      <c r="K145" s="86"/>
      <c r="L145" s="86"/>
      <c r="M145" s="84"/>
      <c r="N145" s="84"/>
      <c r="O145" s="84"/>
      <c r="P145" s="84"/>
      <c r="Q145" s="84"/>
      <c r="R145" s="84"/>
      <c r="S145" s="84"/>
      <c r="T145" s="84"/>
    </row>
    <row r="146" spans="2:20" ht="13.5">
      <c r="B146" s="92"/>
      <c r="C146" s="86"/>
      <c r="D146" s="86"/>
      <c r="E146" s="86"/>
      <c r="F146" s="86"/>
      <c r="G146" s="86"/>
      <c r="H146" s="86"/>
      <c r="I146" s="86"/>
      <c r="J146" s="86"/>
      <c r="K146" s="86"/>
      <c r="L146" s="86"/>
      <c r="M146" s="84"/>
      <c r="N146" s="84"/>
      <c r="O146" s="84"/>
      <c r="P146" s="84"/>
      <c r="Q146" s="84"/>
      <c r="R146" s="84"/>
      <c r="S146" s="84"/>
      <c r="T146" s="84"/>
    </row>
    <row r="147" spans="2:20" ht="13.5">
      <c r="B147" s="92"/>
      <c r="C147" s="86"/>
      <c r="D147" s="86"/>
      <c r="E147" s="86"/>
      <c r="F147" s="86"/>
      <c r="G147" s="86"/>
      <c r="H147" s="86"/>
      <c r="I147" s="86"/>
      <c r="J147" s="86"/>
      <c r="K147" s="86"/>
      <c r="L147" s="86"/>
      <c r="M147" s="84"/>
      <c r="N147" s="84"/>
      <c r="O147" s="84"/>
      <c r="P147" s="84"/>
      <c r="Q147" s="84"/>
      <c r="R147" s="84"/>
      <c r="S147" s="84"/>
      <c r="T147" s="84"/>
    </row>
    <row r="148" spans="2:20" ht="13.5">
      <c r="B148" s="92"/>
      <c r="C148" s="86"/>
      <c r="D148" s="86"/>
      <c r="E148" s="86"/>
      <c r="F148" s="86"/>
      <c r="G148" s="86"/>
      <c r="H148" s="86"/>
      <c r="I148" s="86"/>
      <c r="J148" s="86"/>
      <c r="K148" s="86"/>
      <c r="L148" s="86"/>
      <c r="M148" s="84"/>
      <c r="N148" s="84"/>
      <c r="O148" s="84"/>
      <c r="P148" s="84"/>
      <c r="Q148" s="84"/>
      <c r="R148" s="84"/>
      <c r="S148" s="84"/>
      <c r="T148" s="84"/>
    </row>
    <row r="149" spans="2:20" ht="13.5">
      <c r="B149" s="92"/>
      <c r="C149" s="86"/>
      <c r="D149" s="86"/>
      <c r="E149" s="86"/>
      <c r="F149" s="86"/>
      <c r="G149" s="86"/>
      <c r="H149" s="86"/>
      <c r="I149" s="86"/>
      <c r="J149" s="86"/>
      <c r="K149" s="86"/>
      <c r="L149" s="86"/>
      <c r="M149" s="84"/>
      <c r="N149" s="84"/>
      <c r="O149" s="84"/>
      <c r="P149" s="84"/>
      <c r="Q149" s="84"/>
      <c r="R149" s="84"/>
      <c r="S149" s="84"/>
      <c r="T149" s="84"/>
    </row>
    <row r="150" spans="2:20" ht="13.5">
      <c r="B150" s="92"/>
      <c r="C150" s="86"/>
      <c r="D150" s="86"/>
      <c r="E150" s="86"/>
      <c r="F150" s="86"/>
      <c r="G150" s="86"/>
      <c r="H150" s="86"/>
      <c r="I150" s="86"/>
      <c r="J150" s="86"/>
      <c r="K150" s="86"/>
      <c r="L150" s="86"/>
      <c r="M150" s="84"/>
      <c r="N150" s="84"/>
      <c r="O150" s="84"/>
      <c r="P150" s="84"/>
      <c r="Q150" s="84"/>
      <c r="R150" s="84"/>
      <c r="S150" s="84"/>
      <c r="T150" s="84"/>
    </row>
    <row r="152" spans="2:20">
      <c r="M152" s="84"/>
      <c r="N152" s="84"/>
      <c r="O152" s="84"/>
      <c r="P152" s="84"/>
      <c r="Q152" s="84"/>
      <c r="R152" s="84"/>
      <c r="S152" s="84"/>
    </row>
    <row r="153" spans="2:20">
      <c r="M153" s="84"/>
      <c r="N153" s="84"/>
      <c r="O153" s="84"/>
      <c r="Q153" s="84"/>
      <c r="R153" s="84"/>
    </row>
    <row r="154" spans="2:20">
      <c r="M154" s="84"/>
      <c r="N154" s="84"/>
      <c r="O154" s="84"/>
      <c r="P154" s="84"/>
      <c r="Q154" s="84"/>
      <c r="R154" s="84"/>
      <c r="S154" s="84"/>
    </row>
    <row r="155" spans="2:20">
      <c r="M155" s="84"/>
      <c r="N155" s="84"/>
      <c r="O155" s="84"/>
      <c r="P155" s="84"/>
      <c r="Q155" s="84"/>
      <c r="R155" s="84"/>
      <c r="S155" s="84"/>
    </row>
    <row r="156" spans="2:20">
      <c r="M156" s="84"/>
      <c r="N156" s="84"/>
      <c r="O156" s="84"/>
      <c r="P156" s="84"/>
      <c r="Q156" s="84"/>
      <c r="R156" s="84"/>
      <c r="S156" s="84"/>
    </row>
    <row r="157" spans="2:20">
      <c r="M157" s="84"/>
      <c r="N157" s="84"/>
      <c r="O157" s="84"/>
      <c r="P157" s="84"/>
      <c r="Q157" s="84"/>
      <c r="R157" s="84"/>
      <c r="S157" s="84"/>
    </row>
    <row r="158" spans="2:20">
      <c r="M158" s="84"/>
      <c r="O158" s="84"/>
      <c r="Q158" s="84"/>
      <c r="R158" s="84"/>
      <c r="S158" s="84"/>
    </row>
    <row r="159" spans="2:20">
      <c r="M159" s="84"/>
      <c r="N159" s="84"/>
      <c r="O159" s="84"/>
      <c r="P159" s="84"/>
      <c r="Q159" s="84"/>
      <c r="R159" s="84"/>
      <c r="S159" s="84"/>
    </row>
    <row r="160" spans="2:20">
      <c r="M160" s="84"/>
      <c r="N160" s="84"/>
      <c r="O160" s="84"/>
      <c r="P160" s="84"/>
      <c r="Q160" s="84"/>
      <c r="R160" s="84"/>
      <c r="S160" s="84"/>
    </row>
    <row r="161" spans="3:19">
      <c r="M161" s="84"/>
      <c r="N161" s="84"/>
      <c r="Q161" s="84"/>
      <c r="R161" s="84"/>
      <c r="S161" s="84"/>
    </row>
    <row r="162" spans="3:19">
      <c r="M162" s="84"/>
      <c r="N162" s="84"/>
      <c r="O162" s="84"/>
      <c r="P162" s="84"/>
      <c r="Q162" s="84"/>
      <c r="R162" s="84"/>
      <c r="S162" s="84"/>
    </row>
    <row r="163" spans="3:19">
      <c r="M163" s="84"/>
      <c r="N163" s="84"/>
      <c r="O163" s="84"/>
      <c r="P163" s="84"/>
      <c r="Q163" s="84"/>
      <c r="R163" s="84"/>
      <c r="S163" s="84"/>
    </row>
    <row r="164" spans="3:19">
      <c r="M164" s="84"/>
      <c r="N164" s="84"/>
      <c r="O164" s="84"/>
      <c r="P164" s="84"/>
      <c r="Q164" s="84"/>
      <c r="R164" s="84"/>
      <c r="S164" s="84"/>
    </row>
    <row r="165" spans="3:19">
      <c r="M165" s="84"/>
      <c r="N165" s="84"/>
      <c r="O165" s="84"/>
      <c r="P165" s="84"/>
      <c r="Q165" s="84"/>
      <c r="R165" s="84"/>
      <c r="S165" s="84"/>
    </row>
    <row r="166" spans="3:19">
      <c r="M166" s="84"/>
      <c r="N166" s="84"/>
      <c r="O166" s="84"/>
      <c r="P166" s="84"/>
      <c r="Q166" s="84"/>
      <c r="R166" s="84"/>
      <c r="S166" s="84"/>
    </row>
    <row r="167" spans="3:19">
      <c r="M167" s="84"/>
      <c r="N167" s="84"/>
      <c r="O167" s="84"/>
      <c r="P167" s="84"/>
      <c r="Q167" s="84"/>
      <c r="R167" s="84"/>
      <c r="S167" s="84"/>
    </row>
    <row r="168" spans="3:19">
      <c r="M168" s="84"/>
      <c r="N168" s="84"/>
      <c r="O168" s="84"/>
      <c r="P168" s="84"/>
      <c r="Q168" s="84"/>
      <c r="R168" s="84"/>
      <c r="S168" s="84"/>
    </row>
    <row r="169" spans="3:19">
      <c r="M169" s="84"/>
      <c r="N169" s="84"/>
      <c r="O169" s="84"/>
      <c r="P169" s="84"/>
      <c r="Q169" s="84"/>
      <c r="R169" s="84"/>
      <c r="S169" s="84"/>
    </row>
    <row r="170" spans="3:19">
      <c r="N170" s="84"/>
      <c r="P170" s="84"/>
      <c r="Q170" s="84"/>
      <c r="R170" s="84"/>
      <c r="S170" s="84"/>
    </row>
    <row r="171" spans="3:19">
      <c r="M171" s="84"/>
      <c r="N171" s="84"/>
      <c r="O171" s="84"/>
      <c r="P171" s="84"/>
      <c r="Q171" s="84"/>
      <c r="R171" s="84"/>
      <c r="S171" s="84"/>
    </row>
    <row r="172" spans="3:19">
      <c r="C172" s="94"/>
      <c r="D172" s="94"/>
      <c r="M172" s="84"/>
      <c r="N172" s="84"/>
      <c r="P172" s="84"/>
      <c r="R172" s="84"/>
      <c r="S172" s="84"/>
    </row>
    <row r="173" spans="3:19">
      <c r="C173" s="94"/>
      <c r="D173" s="94"/>
      <c r="M173" s="84"/>
      <c r="N173" s="84"/>
      <c r="O173" s="84"/>
      <c r="P173" s="84"/>
      <c r="Q173" s="84"/>
      <c r="R173" s="84"/>
      <c r="S173" s="84"/>
    </row>
    <row r="174" spans="3:19">
      <c r="C174" s="94"/>
      <c r="D174" s="94"/>
      <c r="M174" s="84"/>
      <c r="N174" s="84"/>
      <c r="O174" s="84"/>
      <c r="P174" s="84"/>
      <c r="Q174" s="84"/>
      <c r="R174" s="84"/>
      <c r="S174" s="84"/>
    </row>
    <row r="175" spans="3:19">
      <c r="C175" s="94"/>
      <c r="D175" s="94"/>
      <c r="M175" s="84"/>
      <c r="N175" s="84"/>
      <c r="O175" s="84"/>
      <c r="P175" s="84"/>
      <c r="Q175" s="84"/>
      <c r="R175" s="84"/>
      <c r="S175" s="84"/>
    </row>
    <row r="176" spans="3:19">
      <c r="C176" s="94"/>
      <c r="D176" s="94"/>
      <c r="M176" s="84"/>
      <c r="N176" s="84"/>
      <c r="O176" s="84"/>
      <c r="P176" s="84"/>
      <c r="Q176" s="84"/>
      <c r="R176" s="84"/>
      <c r="S176" s="84"/>
    </row>
    <row r="177" spans="3:19">
      <c r="C177" s="94"/>
      <c r="D177" s="94"/>
      <c r="N177" s="84"/>
      <c r="P177" s="84"/>
      <c r="Q177" s="84"/>
      <c r="R177" s="84"/>
      <c r="S177" s="84"/>
    </row>
    <row r="178" spans="3:19">
      <c r="C178" s="94"/>
      <c r="D178" s="94"/>
      <c r="M178" s="84"/>
      <c r="N178" s="84"/>
      <c r="O178" s="84"/>
      <c r="P178" s="84"/>
      <c r="Q178" s="84"/>
      <c r="R178" s="84"/>
      <c r="S178" s="84"/>
    </row>
    <row r="179" spans="3:19">
      <c r="C179" s="94"/>
      <c r="D179" s="94"/>
      <c r="M179" s="84"/>
      <c r="N179" s="84"/>
      <c r="O179" s="84"/>
      <c r="P179" s="84"/>
      <c r="Q179" s="84"/>
      <c r="R179" s="84"/>
      <c r="S179" s="84"/>
    </row>
    <row r="180" spans="3:19">
      <c r="C180" s="94"/>
      <c r="D180" s="94"/>
      <c r="M180" s="84"/>
      <c r="O180" s="84"/>
      <c r="Q180" s="84"/>
      <c r="R180" s="84"/>
      <c r="S180" s="84"/>
    </row>
    <row r="181" spans="3:19">
      <c r="C181" s="94"/>
      <c r="D181" s="94"/>
      <c r="M181" s="84"/>
      <c r="N181" s="84"/>
      <c r="O181" s="84"/>
      <c r="P181" s="84"/>
      <c r="Q181" s="84"/>
      <c r="R181" s="84"/>
      <c r="S181" s="84"/>
    </row>
    <row r="182" spans="3:19">
      <c r="C182" s="94"/>
      <c r="D182" s="94"/>
      <c r="M182" s="84"/>
      <c r="N182" s="84"/>
      <c r="O182" s="84"/>
      <c r="P182" s="84"/>
      <c r="Q182" s="84"/>
      <c r="R182" s="84"/>
      <c r="S182" s="84"/>
    </row>
    <row r="183" spans="3:19">
      <c r="C183" s="94"/>
      <c r="D183" s="94"/>
      <c r="M183" s="84"/>
      <c r="N183" s="84"/>
      <c r="Q183" s="84"/>
      <c r="R183" s="84"/>
      <c r="S183" s="84"/>
    </row>
    <row r="184" spans="3:19">
      <c r="C184" s="94"/>
      <c r="D184" s="94"/>
      <c r="M184" s="84"/>
      <c r="N184" s="84"/>
      <c r="O184" s="84"/>
      <c r="P184" s="84"/>
      <c r="Q184" s="84"/>
      <c r="R184" s="84"/>
      <c r="S184" s="84"/>
    </row>
    <row r="185" spans="3:19">
      <c r="C185" s="94"/>
      <c r="D185" s="94"/>
      <c r="M185" s="84"/>
      <c r="N185" s="84"/>
      <c r="O185" s="84"/>
      <c r="P185" s="84"/>
      <c r="Q185" s="84"/>
      <c r="R185" s="84"/>
      <c r="S185" s="84"/>
    </row>
    <row r="186" spans="3:19">
      <c r="C186" s="94"/>
      <c r="D186" s="94"/>
      <c r="M186" s="84"/>
      <c r="N186" s="84"/>
      <c r="O186" s="84"/>
      <c r="P186" s="84"/>
      <c r="Q186" s="84"/>
      <c r="R186" s="84"/>
      <c r="S186" s="84"/>
    </row>
    <row r="187" spans="3:19">
      <c r="C187" s="94"/>
      <c r="D187" s="94"/>
      <c r="M187" s="84"/>
      <c r="N187" s="84"/>
      <c r="O187" s="84"/>
      <c r="P187" s="84"/>
      <c r="Q187" s="84"/>
      <c r="R187" s="84"/>
      <c r="S187" s="84"/>
    </row>
    <row r="188" spans="3:19">
      <c r="C188" s="94"/>
      <c r="D188" s="94"/>
      <c r="M188" s="84"/>
      <c r="N188" s="84"/>
      <c r="O188" s="84"/>
      <c r="P188" s="84"/>
      <c r="Q188" s="84"/>
      <c r="R188" s="84"/>
      <c r="S188" s="84"/>
    </row>
    <row r="189" spans="3:19">
      <c r="C189" s="94"/>
      <c r="D189" s="94"/>
      <c r="M189" s="84"/>
      <c r="N189" s="84"/>
      <c r="O189" s="84"/>
      <c r="P189" s="84"/>
      <c r="Q189" s="84"/>
      <c r="R189" s="84"/>
      <c r="S189" s="84"/>
    </row>
    <row r="190" spans="3:19">
      <c r="C190" s="94"/>
      <c r="D190" s="94"/>
      <c r="M190" s="84"/>
      <c r="N190" s="84"/>
      <c r="O190" s="84"/>
      <c r="P190" s="84"/>
      <c r="Q190" s="84"/>
      <c r="R190" s="84"/>
      <c r="S190" s="84"/>
    </row>
    <row r="191" spans="3:19">
      <c r="C191" s="94"/>
      <c r="D191" s="94"/>
      <c r="N191" s="84"/>
      <c r="P191" s="84"/>
      <c r="Q191" s="84"/>
      <c r="R191" s="84"/>
      <c r="S191" s="84"/>
    </row>
    <row r="192" spans="3:19">
      <c r="C192" s="94"/>
      <c r="D192" s="94"/>
      <c r="M192" s="84"/>
      <c r="N192" s="84"/>
      <c r="O192" s="84"/>
      <c r="P192" s="84"/>
      <c r="Q192" s="84"/>
      <c r="R192" s="84"/>
      <c r="S192" s="84"/>
    </row>
    <row r="193" spans="3:19">
      <c r="C193" s="94"/>
      <c r="D193" s="94"/>
      <c r="M193" s="84"/>
      <c r="N193" s="84"/>
      <c r="O193" s="84"/>
      <c r="P193" s="84"/>
      <c r="Q193" s="84"/>
      <c r="R193" s="84"/>
      <c r="S193" s="84"/>
    </row>
    <row r="194" spans="3:19">
      <c r="C194" s="94"/>
      <c r="D194" s="94"/>
      <c r="M194" s="84"/>
      <c r="O194" s="84"/>
      <c r="Q194" s="84"/>
      <c r="R194" s="84"/>
      <c r="S194" s="84"/>
    </row>
    <row r="195" spans="3:19">
      <c r="C195" s="94"/>
      <c r="D195" s="94"/>
      <c r="M195" s="84"/>
      <c r="N195" s="84"/>
      <c r="O195" s="84"/>
      <c r="P195" s="84"/>
      <c r="Q195" s="84"/>
      <c r="R195" s="84"/>
      <c r="S195" s="84"/>
    </row>
    <row r="196" spans="3:19">
      <c r="C196" s="94"/>
      <c r="D196" s="94"/>
      <c r="M196" s="84"/>
      <c r="N196" s="84"/>
      <c r="O196" s="84"/>
      <c r="P196" s="84"/>
      <c r="Q196" s="84"/>
      <c r="R196" s="84"/>
      <c r="S196" s="84"/>
    </row>
    <row r="197" spans="3:19">
      <c r="C197" s="94"/>
      <c r="D197" s="94"/>
      <c r="M197" s="84"/>
      <c r="N197" s="84"/>
      <c r="O197" s="84"/>
      <c r="P197" s="84"/>
      <c r="Q197" s="84"/>
      <c r="R197" s="84"/>
      <c r="S197" s="84"/>
    </row>
    <row r="198" spans="3:19">
      <c r="C198" s="94"/>
      <c r="D198" s="94"/>
      <c r="M198" s="84"/>
      <c r="N198" s="84"/>
      <c r="Q198" s="84"/>
      <c r="R198" s="84"/>
      <c r="S198" s="84"/>
    </row>
    <row r="199" spans="3:19">
      <c r="C199" s="94"/>
      <c r="D199" s="94"/>
      <c r="M199" s="84"/>
      <c r="N199" s="84"/>
      <c r="O199" s="84"/>
      <c r="P199" s="84"/>
      <c r="Q199" s="84"/>
      <c r="R199" s="84"/>
      <c r="S199" s="84"/>
    </row>
    <row r="200" spans="3:19">
      <c r="C200" s="94"/>
      <c r="D200" s="94"/>
      <c r="M200" s="84"/>
      <c r="N200" s="84"/>
      <c r="O200" s="84"/>
      <c r="P200" s="84"/>
      <c r="Q200" s="84"/>
      <c r="R200" s="84"/>
      <c r="S200" s="84"/>
    </row>
    <row r="201" spans="3:19">
      <c r="C201" s="94"/>
      <c r="D201" s="94"/>
      <c r="M201" s="84"/>
      <c r="N201" s="84"/>
      <c r="O201" s="84"/>
      <c r="P201" s="84"/>
      <c r="Q201" s="84"/>
      <c r="R201" s="84"/>
      <c r="S201" s="84"/>
    </row>
    <row r="202" spans="3:19">
      <c r="C202" s="94"/>
      <c r="D202" s="94"/>
      <c r="M202" s="84"/>
      <c r="N202" s="84"/>
      <c r="O202" s="84"/>
      <c r="P202" s="84"/>
      <c r="Q202" s="84"/>
      <c r="R202" s="84"/>
      <c r="S202" s="84"/>
    </row>
    <row r="203" spans="3:19">
      <c r="C203" s="94"/>
      <c r="D203" s="94"/>
      <c r="M203" s="84"/>
      <c r="N203" s="84"/>
      <c r="O203" s="84"/>
    </row>
    <row r="204" spans="3:19">
      <c r="C204" s="94"/>
      <c r="D204" s="94"/>
      <c r="M204" s="84"/>
      <c r="N204" s="84"/>
      <c r="O204" s="84"/>
      <c r="P204" s="84"/>
      <c r="Q204" s="84"/>
      <c r="R204" s="84"/>
      <c r="S204" s="84"/>
    </row>
    <row r="205" spans="3:19">
      <c r="C205" s="94"/>
      <c r="D205" s="94"/>
      <c r="M205" s="84"/>
      <c r="N205" s="84"/>
      <c r="O205" s="84"/>
      <c r="P205" s="84"/>
      <c r="Q205" s="84"/>
      <c r="R205" s="84"/>
      <c r="S205" s="84"/>
    </row>
    <row r="206" spans="3:19">
      <c r="C206" s="94"/>
      <c r="D206" s="94"/>
      <c r="M206" s="84"/>
      <c r="N206" s="84"/>
      <c r="O206" s="84"/>
      <c r="P206" s="84"/>
      <c r="Q206" s="84"/>
      <c r="R206" s="84"/>
      <c r="S206" s="84"/>
    </row>
    <row r="207" spans="3:19">
      <c r="C207" s="94"/>
      <c r="D207" s="94"/>
      <c r="M207" s="84"/>
      <c r="N207" s="84"/>
      <c r="O207" s="84"/>
      <c r="P207" s="84"/>
      <c r="Q207" s="84"/>
      <c r="R207" s="84"/>
      <c r="S207" s="84"/>
    </row>
    <row r="208" spans="3:19">
      <c r="C208" s="94"/>
      <c r="D208" s="94"/>
      <c r="M208" s="84"/>
      <c r="O208" s="84"/>
      <c r="Q208" s="84"/>
      <c r="R208" s="84"/>
      <c r="S208" s="84"/>
    </row>
    <row r="209" spans="3:19">
      <c r="C209" s="94"/>
      <c r="D209" s="94"/>
      <c r="M209" s="84"/>
      <c r="N209" s="84"/>
      <c r="O209" s="84"/>
      <c r="P209" s="84"/>
      <c r="Q209" s="84"/>
      <c r="R209" s="84"/>
      <c r="S209" s="84"/>
    </row>
    <row r="210" spans="3:19">
      <c r="C210" s="94"/>
      <c r="D210" s="94"/>
      <c r="M210" s="84"/>
      <c r="N210" s="84"/>
      <c r="O210" s="84"/>
      <c r="P210" s="84"/>
      <c r="Q210" s="84"/>
      <c r="R210" s="84"/>
      <c r="S210" s="84"/>
    </row>
    <row r="211" spans="3:19">
      <c r="C211" s="94"/>
      <c r="D211" s="94"/>
      <c r="M211" s="84"/>
      <c r="N211" s="84"/>
      <c r="Q211" s="84"/>
      <c r="R211" s="84"/>
      <c r="S211" s="84"/>
    </row>
    <row r="212" spans="3:19">
      <c r="C212" s="94"/>
      <c r="D212" s="94"/>
      <c r="M212" s="84"/>
      <c r="N212" s="84"/>
      <c r="O212" s="84"/>
      <c r="P212" s="84"/>
      <c r="Q212" s="84"/>
      <c r="R212" s="84"/>
      <c r="S212" s="84"/>
    </row>
    <row r="213" spans="3:19">
      <c r="C213" s="94"/>
      <c r="D213" s="94"/>
      <c r="M213" s="84"/>
      <c r="N213" s="84"/>
      <c r="O213" s="84"/>
      <c r="P213" s="84"/>
      <c r="Q213" s="84"/>
      <c r="R213" s="84"/>
      <c r="S213" s="84"/>
    </row>
    <row r="214" spans="3:19">
      <c r="C214" s="94"/>
      <c r="D214" s="94"/>
      <c r="M214" s="84"/>
      <c r="N214" s="84"/>
      <c r="O214" s="84"/>
      <c r="P214" s="84"/>
      <c r="Q214" s="84"/>
      <c r="R214" s="84"/>
      <c r="S214" s="84"/>
    </row>
    <row r="215" spans="3:19">
      <c r="C215" s="94"/>
      <c r="D215" s="94"/>
      <c r="M215" s="84"/>
      <c r="N215" s="84"/>
      <c r="O215" s="84"/>
      <c r="P215" s="84"/>
      <c r="Q215" s="84"/>
      <c r="R215" s="84"/>
      <c r="S215" s="84"/>
    </row>
    <row r="216" spans="3:19">
      <c r="C216" s="94"/>
      <c r="D216" s="94"/>
      <c r="M216" s="84"/>
      <c r="N216" s="84"/>
      <c r="O216" s="84"/>
      <c r="P216" s="84"/>
      <c r="Q216" s="84"/>
      <c r="R216" s="84"/>
      <c r="S216" s="84"/>
    </row>
    <row r="217" spans="3:19">
      <c r="C217" s="94"/>
      <c r="D217" s="94"/>
      <c r="M217" s="84"/>
      <c r="N217" s="84"/>
      <c r="O217" s="84"/>
      <c r="P217" s="84"/>
      <c r="Q217" s="84"/>
      <c r="R217" s="84"/>
      <c r="S217" s="84"/>
    </row>
    <row r="218" spans="3:19">
      <c r="C218" s="94"/>
      <c r="D218" s="94"/>
      <c r="M218" s="84"/>
      <c r="N218" s="84"/>
      <c r="S218" s="84"/>
    </row>
    <row r="219" spans="3:19">
      <c r="C219" s="94"/>
      <c r="D219" s="94"/>
      <c r="M219" s="84"/>
      <c r="N219" s="84"/>
      <c r="O219" s="84"/>
      <c r="P219" s="84"/>
      <c r="Q219" s="84"/>
      <c r="R219" s="84"/>
      <c r="S219" s="84"/>
    </row>
    <row r="220" spans="3:19">
      <c r="C220" s="94"/>
      <c r="D220" s="94"/>
      <c r="N220" s="84"/>
      <c r="P220" s="84"/>
      <c r="Q220" s="84"/>
      <c r="R220" s="84"/>
      <c r="S220" s="84"/>
    </row>
    <row r="221" spans="3:19">
      <c r="C221" s="94"/>
      <c r="D221" s="94"/>
      <c r="M221" s="84"/>
      <c r="N221" s="84"/>
      <c r="O221" s="84"/>
      <c r="P221" s="84"/>
      <c r="Q221" s="84"/>
      <c r="R221" s="84"/>
      <c r="S221" s="84"/>
    </row>
    <row r="222" spans="3:19">
      <c r="C222" s="94"/>
      <c r="D222" s="94"/>
      <c r="M222" s="84"/>
      <c r="N222" s="84"/>
      <c r="O222" s="84"/>
      <c r="P222" s="84"/>
      <c r="Q222" s="84"/>
      <c r="R222" s="84"/>
      <c r="S222" s="84"/>
    </row>
    <row r="223" spans="3:19">
      <c r="C223" s="94"/>
      <c r="D223" s="94"/>
      <c r="M223" s="84"/>
      <c r="Q223" s="84"/>
      <c r="R223" s="84"/>
      <c r="S223" s="84"/>
    </row>
    <row r="224" spans="3:19">
      <c r="C224" s="94"/>
      <c r="D224" s="94"/>
      <c r="M224" s="84"/>
      <c r="N224" s="84"/>
      <c r="O224" s="84"/>
      <c r="P224" s="84"/>
      <c r="Q224" s="84"/>
      <c r="R224" s="84"/>
      <c r="S224" s="84"/>
    </row>
    <row r="225" spans="2:19">
      <c r="C225" s="94"/>
      <c r="D225" s="94"/>
      <c r="M225" s="84"/>
      <c r="N225" s="84"/>
      <c r="O225" s="84"/>
      <c r="P225" s="84"/>
      <c r="Q225" s="84"/>
      <c r="R225" s="84"/>
      <c r="S225" s="84"/>
    </row>
    <row r="226" spans="2:19">
      <c r="C226" s="94"/>
      <c r="D226" s="94"/>
      <c r="M226" s="84"/>
      <c r="N226" s="84"/>
      <c r="O226" s="84"/>
      <c r="P226" s="84"/>
      <c r="Q226" s="84"/>
      <c r="R226" s="84"/>
      <c r="S226" s="84"/>
    </row>
    <row r="227" spans="2:19">
      <c r="C227" s="94"/>
      <c r="D227" s="94"/>
      <c r="M227" s="84"/>
      <c r="N227" s="84"/>
      <c r="O227" s="84"/>
      <c r="P227" s="84"/>
      <c r="Q227" s="84"/>
      <c r="R227" s="84"/>
      <c r="S227" s="84"/>
    </row>
    <row r="228" spans="2:19">
      <c r="C228" s="94"/>
      <c r="D228" s="94"/>
      <c r="M228" s="84"/>
      <c r="N228" s="84"/>
      <c r="O228" s="84"/>
      <c r="P228" s="84"/>
      <c r="Q228" s="84"/>
      <c r="R228" s="84"/>
      <c r="S228" s="84"/>
    </row>
    <row r="229" spans="2:19">
      <c r="C229" s="94"/>
      <c r="D229" s="94"/>
      <c r="M229" s="84"/>
      <c r="N229" s="84"/>
      <c r="O229" s="84"/>
      <c r="P229" s="84"/>
      <c r="Q229" s="84"/>
      <c r="R229" s="84"/>
      <c r="S229" s="84"/>
    </row>
    <row r="230" spans="2:19">
      <c r="C230" s="94"/>
      <c r="D230" s="94"/>
      <c r="M230" s="84"/>
      <c r="N230" s="84"/>
      <c r="O230" s="84"/>
      <c r="P230" s="84"/>
      <c r="Q230" s="84"/>
      <c r="R230" s="84"/>
      <c r="S230" s="84"/>
    </row>
    <row r="231" spans="2:19">
      <c r="C231" s="94"/>
      <c r="D231" s="94"/>
      <c r="M231" s="84"/>
      <c r="N231" s="84"/>
      <c r="O231" s="84"/>
      <c r="P231" s="84"/>
      <c r="Q231" s="84"/>
      <c r="R231" s="84"/>
      <c r="S231" s="84"/>
    </row>
    <row r="232" spans="2:19">
      <c r="C232" s="94"/>
      <c r="D232" s="94"/>
      <c r="M232" s="84"/>
      <c r="N232" s="84"/>
      <c r="O232" s="84"/>
      <c r="P232" s="84"/>
      <c r="Q232" s="84"/>
      <c r="R232" s="84"/>
      <c r="S232" s="84"/>
    </row>
    <row r="233" spans="2:19">
      <c r="C233" s="94"/>
      <c r="D233" s="94"/>
      <c r="M233" s="84"/>
      <c r="N233" s="84"/>
      <c r="O233" s="84"/>
      <c r="P233" s="84"/>
      <c r="Q233" s="84"/>
      <c r="R233" s="84"/>
      <c r="S233" s="84"/>
    </row>
    <row r="234" spans="2:19">
      <c r="C234" s="94"/>
      <c r="D234" s="94"/>
      <c r="M234" s="84"/>
      <c r="N234" s="84"/>
      <c r="O234" s="84"/>
      <c r="P234" s="84"/>
      <c r="Q234" s="84"/>
      <c r="R234" s="84"/>
      <c r="S234" s="84"/>
    </row>
    <row r="235" spans="2:19">
      <c r="C235" s="94"/>
      <c r="D235" s="94"/>
      <c r="M235" s="84"/>
      <c r="N235" s="84"/>
      <c r="O235" s="84"/>
      <c r="P235" s="84"/>
      <c r="Q235" s="84"/>
      <c r="R235" s="84"/>
      <c r="S235" s="84"/>
    </row>
    <row r="236" spans="2:19">
      <c r="C236" s="94"/>
      <c r="D236" s="94"/>
      <c r="M236" s="84"/>
      <c r="N236" s="84"/>
      <c r="O236" s="84"/>
      <c r="P236" s="84"/>
      <c r="Q236" s="84"/>
      <c r="R236" s="84"/>
      <c r="S236" s="84"/>
    </row>
    <row r="237" spans="2:19">
      <c r="C237" s="94"/>
      <c r="D237" s="94"/>
      <c r="M237" s="84"/>
      <c r="N237" s="84"/>
      <c r="O237" s="84"/>
      <c r="P237" s="84"/>
      <c r="Q237" s="84"/>
      <c r="R237" s="84"/>
      <c r="S237" s="84"/>
    </row>
    <row r="238" spans="2:19">
      <c r="B238" s="84"/>
      <c r="C238" s="86"/>
      <c r="D238" s="86"/>
      <c r="E238" s="86"/>
      <c r="G238" s="86"/>
      <c r="I238" s="86"/>
      <c r="K238" s="86"/>
      <c r="O238" s="84"/>
      <c r="P238" s="84"/>
      <c r="Q238" s="84"/>
      <c r="R238" s="84"/>
      <c r="S238" s="84"/>
    </row>
    <row r="239" spans="2:19" ht="13.5">
      <c r="B239" s="95"/>
      <c r="C239" s="94"/>
      <c r="D239" s="86"/>
      <c r="E239" s="86"/>
      <c r="F239" s="86"/>
      <c r="G239" s="86"/>
      <c r="H239" s="86"/>
      <c r="I239" s="86"/>
      <c r="J239" s="86"/>
      <c r="K239" s="86"/>
      <c r="L239" s="86"/>
      <c r="M239" s="84"/>
      <c r="N239" s="84"/>
      <c r="O239" s="96"/>
      <c r="P239" s="84"/>
      <c r="Q239" s="96"/>
      <c r="R239" s="84"/>
      <c r="S239" s="84"/>
    </row>
    <row r="240" spans="2:19" ht="13.5">
      <c r="B240" s="92"/>
      <c r="C240" s="86"/>
      <c r="D240" s="86"/>
      <c r="E240" s="86"/>
      <c r="F240" s="86"/>
      <c r="G240" s="86"/>
      <c r="H240" s="86"/>
      <c r="I240" s="86"/>
      <c r="J240" s="86"/>
      <c r="K240" s="86"/>
      <c r="L240" s="86"/>
      <c r="M240" s="84"/>
      <c r="N240" s="84"/>
      <c r="R240" s="84"/>
      <c r="S240" s="84"/>
    </row>
    <row r="241" spans="2:19" ht="13.5">
      <c r="B241" s="97"/>
      <c r="C241" s="86"/>
      <c r="D241" s="86"/>
      <c r="E241" s="86"/>
      <c r="F241" s="86"/>
      <c r="G241" s="86"/>
      <c r="H241" s="86"/>
      <c r="I241" s="86"/>
      <c r="J241" s="86"/>
      <c r="K241" s="86"/>
      <c r="L241" s="86"/>
      <c r="M241" s="84"/>
      <c r="N241" s="84"/>
      <c r="O241" s="84"/>
      <c r="S241" s="84"/>
    </row>
    <row r="242" spans="2:19" ht="13.5">
      <c r="B242" s="98"/>
      <c r="C242" s="94"/>
      <c r="D242" s="86"/>
      <c r="E242" s="86"/>
      <c r="F242" s="86"/>
      <c r="G242" s="86"/>
      <c r="H242" s="86"/>
      <c r="I242" s="86"/>
      <c r="J242" s="86"/>
      <c r="K242" s="86"/>
      <c r="L242" s="86"/>
      <c r="M242" s="84"/>
      <c r="N242" s="84"/>
      <c r="O242" s="84"/>
      <c r="S242" s="84"/>
    </row>
    <row r="243" spans="2:19" ht="13.5">
      <c r="B243" s="97"/>
      <c r="C243" s="86"/>
      <c r="D243" s="86"/>
      <c r="E243" s="86"/>
      <c r="F243" s="86"/>
      <c r="G243" s="86"/>
      <c r="H243" s="86"/>
      <c r="I243" s="86"/>
      <c r="J243" s="86"/>
      <c r="K243" s="86"/>
      <c r="L243" s="86"/>
      <c r="M243" s="84"/>
      <c r="N243" s="84"/>
      <c r="O243" s="84"/>
      <c r="S243" s="84"/>
    </row>
    <row r="244" spans="2:19" ht="13.5">
      <c r="B244" s="97"/>
      <c r="C244" s="86"/>
      <c r="D244" s="86"/>
      <c r="E244" s="86"/>
      <c r="F244" s="86"/>
      <c r="G244" s="86"/>
      <c r="H244" s="86"/>
      <c r="I244" s="86"/>
      <c r="J244" s="86"/>
      <c r="K244" s="86"/>
      <c r="L244" s="86"/>
      <c r="M244" s="84"/>
      <c r="N244" s="84"/>
      <c r="O244" s="84"/>
      <c r="P244" s="84"/>
      <c r="Q244" s="84"/>
      <c r="R244" s="84"/>
      <c r="S244" s="84"/>
    </row>
    <row r="245" spans="2:19" ht="13.5">
      <c r="B245" s="84"/>
      <c r="C245" s="80"/>
      <c r="D245" s="80"/>
      <c r="E245" s="86"/>
      <c r="F245" s="86"/>
      <c r="G245" s="86"/>
      <c r="H245" s="86"/>
      <c r="I245" s="86"/>
      <c r="J245" s="86"/>
      <c r="K245" s="86"/>
      <c r="L245" s="86"/>
      <c r="M245" s="84"/>
      <c r="N245" s="84"/>
      <c r="O245" s="84"/>
      <c r="P245" s="84"/>
      <c r="Q245" s="84"/>
      <c r="R245" s="84"/>
      <c r="S245" s="84"/>
    </row>
    <row r="246" spans="2:19">
      <c r="B246" s="84"/>
      <c r="C246" s="99"/>
      <c r="D246" s="99"/>
      <c r="E246" s="86"/>
      <c r="F246" s="86"/>
      <c r="G246" s="86"/>
      <c r="H246" s="86"/>
      <c r="I246" s="86"/>
      <c r="J246" s="86"/>
      <c r="K246" s="86"/>
      <c r="L246" s="86"/>
      <c r="M246" s="84"/>
      <c r="N246" s="84"/>
      <c r="R246" s="84"/>
      <c r="S246" s="84"/>
    </row>
    <row r="247" spans="2:19">
      <c r="B247" s="85"/>
      <c r="C247" s="86"/>
      <c r="D247" s="86"/>
      <c r="E247" s="86"/>
      <c r="F247" s="86"/>
      <c r="G247" s="86"/>
      <c r="H247" s="86"/>
      <c r="I247" s="86"/>
      <c r="J247" s="86"/>
      <c r="K247" s="86"/>
      <c r="L247" s="86"/>
      <c r="M247" s="84"/>
      <c r="N247" s="84"/>
      <c r="O247" s="84"/>
      <c r="S247" s="84"/>
    </row>
    <row r="248" spans="2:19" ht="13.5">
      <c r="B248" s="97"/>
      <c r="C248" s="99"/>
      <c r="D248" s="99"/>
      <c r="F248" s="86"/>
      <c r="H248" s="86"/>
      <c r="J248" s="86"/>
      <c r="L248" s="86"/>
      <c r="M248" s="84"/>
      <c r="N248" s="84"/>
      <c r="O248" s="84"/>
      <c r="P248" s="84"/>
      <c r="Q248" s="84"/>
      <c r="R248" s="84"/>
      <c r="S248" s="84"/>
    </row>
    <row r="249" spans="2:19">
      <c r="B249" s="85"/>
      <c r="C249" s="86"/>
      <c r="D249" s="86"/>
      <c r="E249" s="86"/>
      <c r="F249" s="86"/>
      <c r="G249" s="86"/>
      <c r="H249" s="86"/>
      <c r="I249" s="86"/>
      <c r="J249" s="86"/>
      <c r="K249" s="86"/>
      <c r="L249" s="86"/>
      <c r="M249" s="84"/>
      <c r="N249" s="84"/>
      <c r="R249" s="84"/>
      <c r="S249" s="84"/>
    </row>
    <row r="250" spans="2:19">
      <c r="B250" s="85"/>
      <c r="C250" s="86"/>
      <c r="D250" s="86"/>
      <c r="E250" s="86"/>
      <c r="G250" s="86"/>
      <c r="I250" s="86"/>
      <c r="K250" s="86"/>
      <c r="S250" s="84"/>
    </row>
    <row r="251" spans="2:19">
      <c r="B251" s="85"/>
      <c r="C251" s="86"/>
      <c r="D251" s="86"/>
      <c r="E251" s="86"/>
      <c r="F251" s="86"/>
      <c r="G251" s="86"/>
      <c r="H251" s="86"/>
      <c r="I251" s="86"/>
      <c r="J251" s="86"/>
      <c r="K251" s="86"/>
      <c r="L251" s="86"/>
      <c r="P251" s="84"/>
      <c r="Q251" s="84"/>
      <c r="R251" s="84"/>
      <c r="S251" s="84"/>
    </row>
    <row r="252" spans="2:19" ht="13.5">
      <c r="B252" s="97"/>
      <c r="C252" s="99"/>
      <c r="D252" s="99"/>
      <c r="E252" s="86"/>
      <c r="F252" s="86"/>
      <c r="G252" s="86"/>
      <c r="H252" s="86"/>
      <c r="I252" s="86"/>
      <c r="J252" s="86"/>
      <c r="K252" s="86"/>
      <c r="L252" s="86"/>
      <c r="M252" s="84"/>
      <c r="N252" s="84"/>
      <c r="O252" s="84"/>
      <c r="P252" s="84"/>
      <c r="Q252" s="84"/>
      <c r="R252" s="84"/>
      <c r="S252" s="84"/>
    </row>
    <row r="253" spans="2:19">
      <c r="B253" s="85"/>
      <c r="C253" s="86"/>
      <c r="D253" s="86"/>
      <c r="E253" s="86"/>
      <c r="F253" s="86"/>
      <c r="G253" s="86"/>
      <c r="H253" s="86"/>
      <c r="I253" s="86"/>
      <c r="J253" s="86"/>
      <c r="K253" s="86"/>
      <c r="L253" s="86"/>
      <c r="M253" s="84"/>
      <c r="N253" s="84"/>
      <c r="O253" s="84"/>
      <c r="S253" s="84"/>
    </row>
    <row r="254" spans="2:19">
      <c r="B254" s="85"/>
      <c r="C254" s="86"/>
      <c r="D254" s="86"/>
      <c r="E254" s="86"/>
      <c r="F254" s="86"/>
      <c r="G254" s="86"/>
      <c r="H254" s="86"/>
      <c r="I254" s="86"/>
      <c r="J254" s="86"/>
      <c r="K254" s="86"/>
      <c r="L254" s="86"/>
      <c r="M254" s="84"/>
      <c r="N254" s="84"/>
      <c r="O254" s="84"/>
      <c r="P254" s="84"/>
      <c r="Q254" s="84"/>
      <c r="R254" s="84"/>
      <c r="S254" s="84"/>
    </row>
    <row r="255" spans="2:19" ht="13.5">
      <c r="B255" s="97"/>
      <c r="C255" s="86"/>
      <c r="D255" s="86"/>
      <c r="E255" s="86"/>
      <c r="F255" s="86"/>
      <c r="G255" s="86"/>
      <c r="H255" s="86"/>
      <c r="I255" s="86"/>
      <c r="J255" s="86"/>
      <c r="K255" s="86"/>
      <c r="L255" s="86"/>
      <c r="M255" s="84"/>
      <c r="N255" s="84"/>
      <c r="O255" s="84"/>
      <c r="P255" s="84"/>
      <c r="Q255" s="84"/>
      <c r="R255" s="84"/>
      <c r="S255" s="84"/>
    </row>
    <row r="256" spans="2:19" ht="13.5">
      <c r="B256" s="97"/>
      <c r="C256" s="94"/>
      <c r="D256" s="86"/>
      <c r="E256" s="86"/>
      <c r="F256" s="86"/>
      <c r="G256" s="86"/>
      <c r="H256" s="86"/>
      <c r="I256" s="86"/>
      <c r="J256" s="86"/>
      <c r="K256" s="86"/>
      <c r="L256" s="86"/>
      <c r="O256" s="84"/>
      <c r="P256" s="84"/>
    </row>
    <row r="257" spans="2:19">
      <c r="B257" s="85"/>
      <c r="C257" s="86"/>
      <c r="D257" s="86"/>
      <c r="E257" s="86"/>
      <c r="F257" s="99"/>
      <c r="G257" s="86"/>
      <c r="H257" s="99"/>
      <c r="I257" s="86"/>
      <c r="J257" s="99"/>
      <c r="K257" s="86"/>
      <c r="L257" s="99"/>
      <c r="O257" s="84"/>
      <c r="P257" s="84"/>
      <c r="S257" s="84"/>
    </row>
    <row r="258" spans="2:19">
      <c r="B258" s="85"/>
      <c r="C258" s="86"/>
      <c r="D258" s="86"/>
      <c r="E258" s="86"/>
      <c r="F258" s="86"/>
      <c r="G258" s="86"/>
      <c r="H258" s="86"/>
      <c r="I258" s="86"/>
      <c r="J258" s="86"/>
      <c r="K258" s="86"/>
      <c r="L258" s="86"/>
      <c r="M258" s="84"/>
      <c r="N258" s="84"/>
      <c r="O258" s="84"/>
      <c r="P258" s="84"/>
      <c r="Q258" s="84"/>
      <c r="R258" s="84"/>
      <c r="S258" s="84"/>
    </row>
    <row r="259" spans="2:19" ht="13.5">
      <c r="B259" s="97"/>
      <c r="C259" s="86"/>
      <c r="D259" s="86"/>
      <c r="E259" s="86"/>
      <c r="F259" s="99"/>
      <c r="G259" s="86"/>
      <c r="H259" s="99"/>
      <c r="I259" s="86"/>
      <c r="J259" s="99"/>
      <c r="K259" s="86"/>
      <c r="L259" s="99"/>
      <c r="N259" s="84"/>
      <c r="Q259" s="84"/>
      <c r="R259" s="84"/>
      <c r="S259" s="84"/>
    </row>
    <row r="260" spans="2:19" ht="13.5">
      <c r="B260" s="97"/>
      <c r="C260" s="86"/>
      <c r="D260" s="86"/>
      <c r="E260" s="86"/>
      <c r="F260" s="86"/>
      <c r="G260" s="86"/>
      <c r="H260" s="86"/>
      <c r="I260" s="86"/>
      <c r="J260" s="86"/>
      <c r="K260" s="86"/>
      <c r="L260" s="86"/>
      <c r="N260" s="84"/>
      <c r="Q260" s="84"/>
      <c r="R260" s="84"/>
      <c r="S260" s="84"/>
    </row>
    <row r="261" spans="2:19" ht="13.5">
      <c r="B261" s="98"/>
      <c r="D261" s="86"/>
      <c r="E261" s="86"/>
      <c r="F261" s="99"/>
      <c r="G261" s="86"/>
      <c r="H261" s="99"/>
      <c r="I261" s="86"/>
      <c r="J261" s="99"/>
      <c r="K261" s="86"/>
      <c r="L261" s="99"/>
      <c r="N261" s="84"/>
      <c r="Q261" s="84"/>
      <c r="R261" s="84"/>
      <c r="S261" s="84"/>
    </row>
    <row r="262" spans="2:19">
      <c r="B262" s="85"/>
      <c r="C262" s="86"/>
      <c r="D262" s="86"/>
      <c r="E262" s="86"/>
      <c r="F262" s="86"/>
      <c r="G262" s="86"/>
      <c r="H262" s="86"/>
      <c r="I262" s="86"/>
      <c r="J262" s="86"/>
      <c r="K262" s="86"/>
      <c r="L262" s="86"/>
      <c r="N262" s="84"/>
      <c r="Q262" s="84"/>
      <c r="R262" s="84"/>
      <c r="S262" s="84"/>
    </row>
    <row r="263" spans="2:19">
      <c r="B263" s="85"/>
      <c r="C263" s="86"/>
      <c r="D263" s="86"/>
      <c r="E263" s="86"/>
      <c r="F263" s="99"/>
      <c r="G263" s="86"/>
      <c r="H263" s="99"/>
      <c r="I263" s="86"/>
      <c r="J263" s="99"/>
      <c r="K263" s="86"/>
      <c r="L263" s="99"/>
      <c r="N263" s="84"/>
      <c r="Q263" s="84"/>
      <c r="R263" s="84"/>
      <c r="S263" s="84"/>
    </row>
    <row r="264" spans="2:19" ht="13.5">
      <c r="B264" s="97"/>
      <c r="C264" s="86"/>
      <c r="D264" s="86"/>
      <c r="E264" s="86"/>
      <c r="F264" s="86"/>
      <c r="G264" s="86"/>
      <c r="H264" s="86"/>
      <c r="I264" s="86"/>
      <c r="J264" s="86"/>
      <c r="K264" s="86"/>
      <c r="L264" s="86"/>
      <c r="M264" s="84"/>
      <c r="N264" s="84"/>
      <c r="O264" s="84"/>
      <c r="P264" s="84"/>
      <c r="Q264" s="84"/>
      <c r="R264" s="84"/>
      <c r="S264" s="84"/>
    </row>
    <row r="265" spans="2:19" ht="13.5">
      <c r="B265" s="84"/>
      <c r="C265" s="80"/>
      <c r="D265" s="80"/>
      <c r="E265" s="86"/>
      <c r="F265" s="86"/>
      <c r="G265" s="86"/>
      <c r="H265" s="86"/>
      <c r="I265" s="86"/>
      <c r="J265" s="86"/>
      <c r="K265" s="86"/>
      <c r="L265" s="86"/>
      <c r="M265" s="84"/>
      <c r="N265" s="84"/>
      <c r="O265" s="84"/>
      <c r="P265" s="84"/>
      <c r="Q265" s="84"/>
      <c r="R265" s="84"/>
      <c r="S265" s="84"/>
    </row>
    <row r="266" spans="2:19">
      <c r="B266" s="84"/>
      <c r="C266" s="99"/>
      <c r="D266" s="99"/>
      <c r="E266" s="86"/>
      <c r="F266" s="86"/>
      <c r="G266" s="86"/>
      <c r="H266" s="86"/>
      <c r="I266" s="86"/>
      <c r="J266" s="86"/>
      <c r="K266" s="86"/>
      <c r="L266" s="86"/>
    </row>
    <row r="267" spans="2:19">
      <c r="B267" s="85"/>
      <c r="C267" s="86"/>
      <c r="D267" s="86"/>
      <c r="E267" s="86"/>
      <c r="F267" s="99"/>
      <c r="G267" s="86"/>
      <c r="H267" s="99"/>
      <c r="I267" s="86"/>
      <c r="J267" s="99"/>
      <c r="K267" s="86"/>
      <c r="L267" s="99"/>
      <c r="S267" s="84"/>
    </row>
    <row r="268" spans="2:19" ht="13.5">
      <c r="B268" s="97"/>
      <c r="C268" s="86"/>
      <c r="D268" s="86"/>
      <c r="E268" s="86"/>
      <c r="F268" s="99"/>
      <c r="G268" s="86"/>
      <c r="H268" s="99"/>
      <c r="I268" s="86"/>
      <c r="J268" s="99"/>
      <c r="K268" s="86"/>
      <c r="L268" s="99"/>
      <c r="N268" s="84"/>
      <c r="Q268" s="84"/>
      <c r="R268" s="84"/>
      <c r="S268" s="84"/>
    </row>
    <row r="269" spans="2:19" ht="13.5">
      <c r="B269" s="98"/>
      <c r="D269" s="86"/>
      <c r="E269" s="86"/>
      <c r="F269" s="86"/>
      <c r="G269" s="86"/>
      <c r="H269" s="86"/>
      <c r="I269" s="86"/>
      <c r="J269" s="86"/>
      <c r="K269" s="86"/>
      <c r="L269" s="86"/>
      <c r="M269" s="84"/>
      <c r="N269" s="84"/>
      <c r="O269" s="84"/>
      <c r="P269" s="84"/>
      <c r="Q269" s="84"/>
      <c r="R269" s="84"/>
      <c r="S269" s="84"/>
    </row>
    <row r="270" spans="2:19" ht="13.5">
      <c r="B270" s="97"/>
      <c r="C270" s="86"/>
      <c r="D270" s="86"/>
      <c r="E270" s="86"/>
      <c r="F270" s="86"/>
      <c r="G270" s="86"/>
      <c r="H270" s="86"/>
      <c r="I270" s="86"/>
      <c r="J270" s="86"/>
      <c r="K270" s="86"/>
      <c r="L270" s="86"/>
      <c r="M270" s="84"/>
      <c r="N270" s="84"/>
      <c r="O270" s="84"/>
      <c r="P270" s="84"/>
      <c r="Q270" s="84"/>
      <c r="R270" s="84"/>
      <c r="S270" s="84"/>
    </row>
    <row r="271" spans="2:19" ht="13.5">
      <c r="B271" s="84"/>
      <c r="C271" s="80"/>
      <c r="D271" s="80"/>
      <c r="E271" s="86"/>
      <c r="F271" s="86"/>
      <c r="G271" s="86"/>
      <c r="H271" s="86"/>
      <c r="I271" s="86"/>
      <c r="J271" s="86"/>
      <c r="K271" s="86"/>
      <c r="L271" s="86"/>
      <c r="M271" s="84"/>
      <c r="N271" s="84"/>
      <c r="O271" s="84"/>
      <c r="P271" s="84"/>
      <c r="Q271" s="84"/>
      <c r="R271" s="84"/>
      <c r="S271" s="84"/>
    </row>
    <row r="272" spans="2:19">
      <c r="B272" s="85"/>
      <c r="C272" s="99"/>
      <c r="D272" s="99"/>
      <c r="E272" s="86"/>
      <c r="F272" s="86"/>
      <c r="G272" s="86"/>
      <c r="H272" s="86"/>
      <c r="I272" s="86"/>
      <c r="J272" s="86"/>
      <c r="K272" s="86"/>
      <c r="L272" s="86"/>
      <c r="M272" s="84"/>
      <c r="N272" s="84"/>
      <c r="O272" s="84"/>
      <c r="P272" s="84"/>
      <c r="Q272" s="84"/>
      <c r="R272" s="84"/>
      <c r="S272" s="84"/>
    </row>
    <row r="273" spans="2:19">
      <c r="B273" s="85"/>
      <c r="C273" s="99"/>
      <c r="D273" s="99"/>
      <c r="E273" s="86"/>
      <c r="F273" s="86"/>
      <c r="G273" s="86"/>
      <c r="H273" s="86"/>
      <c r="I273" s="86"/>
      <c r="J273" s="86"/>
      <c r="K273" s="86"/>
      <c r="L273" s="86"/>
      <c r="M273" s="84"/>
      <c r="N273" s="84"/>
      <c r="O273" s="84"/>
      <c r="P273" s="84"/>
      <c r="Q273" s="84"/>
      <c r="R273" s="84"/>
      <c r="S273" s="84"/>
    </row>
    <row r="274" spans="2:19">
      <c r="B274" s="85"/>
      <c r="C274" s="86"/>
      <c r="D274" s="86"/>
      <c r="E274" s="86"/>
      <c r="F274" s="86"/>
      <c r="G274" s="86"/>
      <c r="H274" s="86"/>
      <c r="I274" s="86"/>
      <c r="J274" s="86"/>
      <c r="K274" s="86"/>
      <c r="L274" s="86"/>
      <c r="M274" s="84"/>
      <c r="N274" s="84"/>
      <c r="O274" s="84"/>
      <c r="P274" s="84"/>
      <c r="Q274" s="84"/>
      <c r="R274" s="84"/>
      <c r="S274" s="84"/>
    </row>
    <row r="275" spans="2:19">
      <c r="B275" s="85"/>
      <c r="C275" s="99"/>
      <c r="D275" s="99"/>
      <c r="E275" s="86"/>
      <c r="F275" s="86"/>
      <c r="G275" s="86"/>
      <c r="H275" s="86"/>
      <c r="I275" s="86"/>
      <c r="J275" s="86"/>
      <c r="K275" s="86"/>
      <c r="L275" s="86"/>
      <c r="M275" s="84"/>
      <c r="N275" s="84"/>
      <c r="O275" s="84"/>
      <c r="P275" s="84"/>
      <c r="Q275" s="84"/>
      <c r="R275" s="84"/>
      <c r="S275" s="84"/>
    </row>
    <row r="276" spans="2:19">
      <c r="B276" s="85"/>
      <c r="C276" s="86"/>
      <c r="D276" s="86"/>
      <c r="E276" s="86"/>
      <c r="F276" s="86"/>
      <c r="G276" s="86"/>
      <c r="H276" s="86"/>
      <c r="I276" s="86"/>
      <c r="J276" s="86"/>
      <c r="K276" s="86"/>
      <c r="L276" s="86"/>
      <c r="M276" s="84"/>
      <c r="N276" s="84"/>
      <c r="O276" s="84"/>
      <c r="P276" s="84"/>
      <c r="Q276" s="84"/>
      <c r="R276" s="84"/>
      <c r="S276" s="84"/>
    </row>
    <row r="277" spans="2:19">
      <c r="B277" s="85"/>
      <c r="C277" s="99"/>
      <c r="D277" s="99"/>
      <c r="E277" s="86"/>
      <c r="F277" s="86"/>
      <c r="G277" s="86"/>
      <c r="H277" s="86"/>
      <c r="I277" s="86"/>
      <c r="J277" s="86"/>
      <c r="K277" s="86"/>
      <c r="L277" s="86"/>
      <c r="M277" s="84"/>
      <c r="N277" s="84"/>
      <c r="O277" s="84"/>
      <c r="P277" s="84"/>
      <c r="Q277" s="84"/>
      <c r="R277" s="84"/>
      <c r="S277" s="84"/>
    </row>
    <row r="278" spans="2:19">
      <c r="B278" s="85"/>
      <c r="C278" s="86"/>
      <c r="D278" s="86"/>
      <c r="E278" s="86"/>
      <c r="F278" s="86"/>
      <c r="G278" s="86"/>
      <c r="H278" s="86"/>
      <c r="I278" s="86"/>
      <c r="J278" s="86"/>
      <c r="K278" s="86"/>
      <c r="L278" s="86"/>
      <c r="M278" s="84"/>
      <c r="N278" s="84"/>
      <c r="O278" s="84"/>
      <c r="P278" s="84"/>
      <c r="Q278" s="84"/>
      <c r="R278" s="84"/>
      <c r="S278" s="84"/>
    </row>
    <row r="279" spans="2:19">
      <c r="B279" s="85"/>
      <c r="C279" s="99"/>
      <c r="D279" s="99"/>
      <c r="E279" s="86"/>
      <c r="G279" s="86"/>
      <c r="I279" s="86"/>
      <c r="K279" s="86"/>
      <c r="M279" s="84"/>
      <c r="N279" s="84"/>
      <c r="P279" s="84"/>
      <c r="Q279" s="84"/>
      <c r="R279" s="84"/>
      <c r="S279" s="84"/>
    </row>
    <row r="280" spans="2:19">
      <c r="B280" s="85"/>
      <c r="C280" s="86"/>
      <c r="D280" s="86"/>
      <c r="E280" s="86"/>
      <c r="F280" s="86"/>
      <c r="G280" s="86"/>
      <c r="H280" s="86"/>
      <c r="I280" s="86"/>
      <c r="J280" s="86"/>
      <c r="K280" s="86"/>
      <c r="L280" s="86"/>
      <c r="M280" s="84"/>
      <c r="N280" s="84"/>
      <c r="O280" s="84"/>
      <c r="P280" s="84"/>
      <c r="Q280" s="84"/>
      <c r="R280" s="84"/>
      <c r="S280" s="84"/>
    </row>
    <row r="281" spans="2:19">
      <c r="B281" s="85"/>
      <c r="C281" s="99"/>
      <c r="D281" s="99"/>
      <c r="E281" s="86"/>
      <c r="F281" s="86"/>
      <c r="G281" s="86"/>
      <c r="H281" s="86"/>
      <c r="I281" s="86"/>
      <c r="J281" s="86"/>
      <c r="K281" s="86"/>
      <c r="L281" s="86"/>
      <c r="M281" s="84"/>
      <c r="P281" s="84"/>
      <c r="Q281" s="84"/>
      <c r="R281" s="84"/>
      <c r="S281" s="84"/>
    </row>
    <row r="282" spans="2:19">
      <c r="B282" s="85"/>
      <c r="C282" s="86"/>
      <c r="D282" s="86"/>
      <c r="E282" s="86"/>
      <c r="F282" s="86"/>
      <c r="G282" s="86"/>
      <c r="H282" s="86"/>
      <c r="I282" s="86"/>
      <c r="J282" s="86"/>
      <c r="K282" s="86"/>
      <c r="L282" s="86"/>
      <c r="M282" s="84"/>
      <c r="N282" s="84"/>
      <c r="O282" s="84"/>
      <c r="P282" s="84"/>
      <c r="Q282" s="84"/>
      <c r="R282" s="84"/>
      <c r="S282" s="84"/>
    </row>
    <row r="283" spans="2:19">
      <c r="B283" s="85"/>
      <c r="C283" s="99"/>
      <c r="D283" s="99"/>
      <c r="E283" s="86"/>
      <c r="F283" s="86"/>
      <c r="G283" s="86"/>
      <c r="H283" s="86"/>
      <c r="I283" s="86"/>
      <c r="J283" s="86"/>
      <c r="K283" s="86"/>
      <c r="L283" s="86"/>
      <c r="M283" s="84"/>
      <c r="N283" s="84"/>
      <c r="O283" s="84"/>
      <c r="P283" s="84"/>
      <c r="Q283" s="84"/>
      <c r="R283" s="84"/>
      <c r="S283" s="84"/>
    </row>
    <row r="284" spans="2:19">
      <c r="B284" s="85"/>
      <c r="C284" s="86"/>
      <c r="D284" s="86"/>
      <c r="E284" s="86"/>
      <c r="F284" s="86"/>
      <c r="G284" s="86"/>
      <c r="H284" s="86"/>
      <c r="I284" s="86"/>
      <c r="J284" s="86"/>
      <c r="K284" s="86"/>
      <c r="L284" s="86"/>
      <c r="M284" s="84"/>
      <c r="N284" s="84"/>
      <c r="O284" s="84"/>
      <c r="P284" s="84"/>
      <c r="Q284" s="84"/>
      <c r="R284" s="84"/>
      <c r="S284" s="84"/>
    </row>
    <row r="285" spans="2:19">
      <c r="B285" s="85"/>
      <c r="C285" s="99"/>
      <c r="D285" s="99"/>
      <c r="E285" s="86"/>
      <c r="F285" s="86"/>
      <c r="G285" s="86"/>
      <c r="H285" s="86"/>
      <c r="I285" s="86"/>
      <c r="J285" s="86"/>
      <c r="K285" s="86"/>
      <c r="L285" s="86"/>
      <c r="M285" s="84"/>
      <c r="N285" s="84"/>
      <c r="O285" s="84"/>
      <c r="P285" s="84"/>
      <c r="Q285" s="84"/>
      <c r="R285" s="84"/>
      <c r="S285" s="84"/>
    </row>
    <row r="286" spans="2:19">
      <c r="B286" s="85"/>
      <c r="C286" s="86"/>
      <c r="D286" s="86"/>
      <c r="E286" s="86"/>
      <c r="F286" s="86"/>
      <c r="G286" s="86"/>
      <c r="H286" s="86"/>
      <c r="I286" s="86"/>
      <c r="J286" s="86"/>
      <c r="K286" s="86"/>
      <c r="L286" s="86"/>
      <c r="M286" s="84"/>
      <c r="N286" s="84"/>
      <c r="O286" s="84"/>
    </row>
    <row r="287" spans="2:19">
      <c r="B287" s="85"/>
      <c r="C287" s="86"/>
      <c r="D287" s="86"/>
      <c r="E287" s="86"/>
      <c r="F287" s="86"/>
      <c r="G287" s="86"/>
      <c r="H287" s="86"/>
      <c r="I287" s="86"/>
      <c r="J287" s="86"/>
      <c r="K287" s="86"/>
      <c r="L287" s="86"/>
      <c r="M287" s="84"/>
      <c r="N287" s="84"/>
      <c r="O287" s="84"/>
      <c r="S287" s="84"/>
    </row>
    <row r="288" spans="2:19" ht="13.5">
      <c r="B288" s="97"/>
      <c r="C288" s="86"/>
      <c r="D288" s="86"/>
      <c r="E288" s="86"/>
      <c r="F288" s="86"/>
      <c r="G288" s="86"/>
      <c r="H288" s="86"/>
      <c r="I288" s="86"/>
      <c r="J288" s="86"/>
      <c r="K288" s="86"/>
      <c r="L288" s="86"/>
      <c r="M288" s="84"/>
      <c r="N288" s="84"/>
      <c r="O288" s="84"/>
      <c r="P288" s="84"/>
      <c r="Q288" s="84"/>
      <c r="R288" s="84"/>
      <c r="S288" s="84"/>
    </row>
    <row r="289" spans="2:19">
      <c r="B289" s="85"/>
      <c r="C289" s="86"/>
      <c r="D289" s="86"/>
      <c r="E289" s="86"/>
      <c r="F289" s="86"/>
      <c r="G289" s="86"/>
      <c r="H289" s="86"/>
      <c r="I289" s="86"/>
      <c r="J289" s="86"/>
      <c r="K289" s="86"/>
      <c r="L289" s="86"/>
      <c r="M289" s="84"/>
      <c r="N289" s="84"/>
      <c r="O289" s="84"/>
      <c r="P289" s="84"/>
      <c r="Q289" s="84"/>
      <c r="R289" s="84"/>
      <c r="S289" s="84"/>
    </row>
    <row r="290" spans="2:19" ht="13.5">
      <c r="B290" s="97"/>
      <c r="C290" s="86"/>
      <c r="D290" s="86"/>
      <c r="E290" s="86"/>
      <c r="F290" s="86"/>
      <c r="G290" s="86"/>
      <c r="H290" s="86"/>
      <c r="I290" s="86"/>
      <c r="J290" s="86"/>
      <c r="K290" s="86"/>
      <c r="L290" s="86"/>
      <c r="M290" s="84"/>
      <c r="N290" s="84"/>
      <c r="O290" s="84"/>
      <c r="P290" s="84"/>
      <c r="Q290" s="84"/>
      <c r="R290" s="84"/>
      <c r="S290" s="84"/>
    </row>
    <row r="291" spans="2:19" ht="13.5">
      <c r="B291" s="97"/>
      <c r="D291" s="86"/>
      <c r="E291" s="86"/>
      <c r="F291" s="86"/>
      <c r="G291" s="86"/>
      <c r="H291" s="86"/>
      <c r="I291" s="86"/>
      <c r="J291" s="86"/>
      <c r="K291" s="86"/>
      <c r="L291" s="86"/>
      <c r="M291" s="84"/>
      <c r="N291" s="84"/>
      <c r="O291" s="84"/>
      <c r="P291" s="84"/>
      <c r="Q291" s="84"/>
      <c r="R291" s="84"/>
      <c r="S291" s="84"/>
    </row>
    <row r="292" spans="2:19" ht="13.5">
      <c r="B292" s="97"/>
      <c r="C292" s="86"/>
      <c r="D292" s="86"/>
      <c r="E292" s="86"/>
      <c r="F292" s="86"/>
      <c r="G292" s="86"/>
      <c r="H292" s="86"/>
      <c r="I292" s="86"/>
      <c r="J292" s="86"/>
      <c r="K292" s="86"/>
      <c r="L292" s="86"/>
      <c r="M292" s="84"/>
      <c r="N292" s="84"/>
      <c r="O292" s="84"/>
      <c r="P292" s="84"/>
      <c r="Q292" s="84"/>
      <c r="R292" s="84"/>
      <c r="S292" s="84"/>
    </row>
    <row r="293" spans="2:19" ht="13.5">
      <c r="B293" s="97"/>
      <c r="C293" s="86"/>
      <c r="D293" s="86"/>
      <c r="E293" s="86"/>
      <c r="F293" s="86"/>
      <c r="G293" s="86"/>
      <c r="H293" s="86"/>
      <c r="I293" s="86"/>
      <c r="J293" s="86"/>
      <c r="K293" s="86"/>
      <c r="L293" s="86"/>
      <c r="M293" s="84"/>
      <c r="N293" s="84"/>
      <c r="O293" s="84"/>
      <c r="P293" s="84"/>
      <c r="Q293" s="84"/>
      <c r="R293" s="84"/>
      <c r="S293" s="84"/>
    </row>
    <row r="294" spans="2:19" ht="13.5">
      <c r="B294" s="98"/>
      <c r="C294" s="80"/>
      <c r="D294" s="80"/>
      <c r="E294" s="86"/>
      <c r="F294" s="86"/>
      <c r="G294" s="86"/>
      <c r="H294" s="86"/>
      <c r="I294" s="86"/>
      <c r="J294" s="86"/>
      <c r="K294" s="86"/>
      <c r="L294" s="86"/>
      <c r="M294" s="84"/>
      <c r="N294" s="84"/>
      <c r="O294" s="84"/>
      <c r="P294" s="84"/>
      <c r="Q294" s="84"/>
      <c r="R294" s="84"/>
      <c r="S294" s="84"/>
    </row>
    <row r="295" spans="2:19">
      <c r="B295" s="85"/>
      <c r="C295" s="99"/>
      <c r="D295" s="99"/>
      <c r="F295" s="86"/>
      <c r="H295" s="86"/>
      <c r="J295" s="86"/>
      <c r="L295" s="86"/>
      <c r="M295" s="84"/>
      <c r="N295" s="84"/>
      <c r="O295" s="84"/>
      <c r="P295" s="84"/>
      <c r="Q295" s="84"/>
      <c r="R295" s="84"/>
      <c r="S295" s="84"/>
    </row>
    <row r="296" spans="2:19">
      <c r="B296" s="85"/>
      <c r="C296" s="86"/>
      <c r="D296" s="86"/>
      <c r="E296" s="86"/>
      <c r="F296" s="86"/>
      <c r="G296" s="86"/>
      <c r="H296" s="86"/>
      <c r="I296" s="86"/>
      <c r="J296" s="86"/>
      <c r="K296" s="86"/>
      <c r="L296" s="86"/>
      <c r="M296" s="84"/>
      <c r="N296" s="84"/>
      <c r="O296" s="84"/>
      <c r="P296" s="84"/>
      <c r="Q296" s="84"/>
      <c r="R296" s="84"/>
      <c r="S296" s="84"/>
    </row>
    <row r="297" spans="2:19" ht="13.5">
      <c r="B297" s="97"/>
      <c r="C297" s="86"/>
      <c r="D297" s="86"/>
      <c r="E297" s="86"/>
      <c r="F297" s="86"/>
      <c r="G297" s="86"/>
      <c r="H297" s="86"/>
      <c r="I297" s="86"/>
      <c r="J297" s="86"/>
      <c r="K297" s="86"/>
      <c r="L297" s="86"/>
      <c r="M297" s="84"/>
      <c r="N297" s="84"/>
      <c r="O297" s="84"/>
      <c r="P297" s="84"/>
      <c r="Q297" s="84"/>
      <c r="R297" s="84"/>
      <c r="S297" s="84"/>
    </row>
    <row r="298" spans="2:19" ht="13.5">
      <c r="B298" s="98"/>
      <c r="C298" s="94"/>
      <c r="D298" s="86"/>
      <c r="E298" s="86"/>
      <c r="F298" s="86"/>
      <c r="G298" s="86"/>
      <c r="H298" s="86"/>
      <c r="I298" s="86"/>
      <c r="J298" s="86"/>
      <c r="K298" s="86"/>
      <c r="L298" s="86"/>
      <c r="M298" s="84"/>
      <c r="N298" s="84"/>
      <c r="O298" s="84"/>
      <c r="P298" s="84"/>
      <c r="Q298" s="84"/>
      <c r="R298" s="84"/>
      <c r="S298" s="84"/>
    </row>
    <row r="299" spans="2:19" ht="13.5">
      <c r="B299" s="84"/>
      <c r="C299" s="80"/>
      <c r="D299" s="80"/>
      <c r="E299" s="86"/>
      <c r="F299" s="86"/>
      <c r="G299" s="86"/>
      <c r="H299" s="86"/>
      <c r="I299" s="86"/>
      <c r="J299" s="86"/>
      <c r="K299" s="86"/>
      <c r="L299" s="86"/>
      <c r="M299" s="84"/>
      <c r="N299" s="84"/>
      <c r="O299" s="84"/>
      <c r="P299" s="84"/>
      <c r="Q299" s="84"/>
      <c r="R299" s="84"/>
      <c r="S299" s="84"/>
    </row>
    <row r="300" spans="2:19">
      <c r="B300" s="84"/>
      <c r="C300" s="99"/>
      <c r="D300" s="99"/>
      <c r="E300" s="86"/>
      <c r="F300" s="86"/>
      <c r="G300" s="86"/>
      <c r="H300" s="86"/>
      <c r="I300" s="86"/>
      <c r="J300" s="86"/>
      <c r="K300" s="86"/>
      <c r="L300" s="86"/>
      <c r="M300" s="84"/>
      <c r="N300" s="84"/>
      <c r="O300" s="84"/>
      <c r="P300" s="84"/>
      <c r="Q300" s="84"/>
      <c r="R300" s="84"/>
      <c r="S300" s="84"/>
    </row>
    <row r="301" spans="2:19">
      <c r="B301" s="85"/>
      <c r="C301" s="86"/>
      <c r="D301" s="86"/>
      <c r="E301" s="86"/>
      <c r="F301" s="86"/>
      <c r="G301" s="86"/>
      <c r="H301" s="86"/>
      <c r="I301" s="86"/>
      <c r="J301" s="86"/>
      <c r="K301" s="86"/>
      <c r="L301" s="86"/>
      <c r="M301" s="84"/>
      <c r="N301" s="84"/>
      <c r="O301" s="84"/>
      <c r="P301" s="84"/>
      <c r="Q301" s="84"/>
      <c r="R301" s="84"/>
      <c r="S301" s="84"/>
    </row>
    <row r="302" spans="2:19" ht="13.5">
      <c r="B302" s="95"/>
      <c r="C302" s="86"/>
      <c r="D302" s="86"/>
      <c r="E302" s="86"/>
      <c r="F302" s="86"/>
      <c r="G302" s="86"/>
      <c r="H302" s="86"/>
      <c r="I302" s="86"/>
      <c r="J302" s="86"/>
      <c r="K302" s="86"/>
      <c r="L302" s="86"/>
      <c r="M302" s="84"/>
      <c r="N302" s="84"/>
      <c r="O302" s="84"/>
      <c r="P302" s="84"/>
      <c r="Q302" s="84"/>
      <c r="R302" s="84"/>
      <c r="S302" s="84"/>
    </row>
    <row r="303" spans="2:19">
      <c r="B303" s="85"/>
      <c r="C303" s="86"/>
      <c r="D303" s="86"/>
      <c r="E303" s="86"/>
      <c r="F303" s="86"/>
      <c r="G303" s="86"/>
      <c r="H303" s="86"/>
      <c r="I303" s="86"/>
      <c r="J303" s="86"/>
      <c r="K303" s="86"/>
      <c r="L303" s="86"/>
      <c r="M303" s="84"/>
      <c r="N303" s="84"/>
      <c r="O303" s="84"/>
      <c r="R303" s="84"/>
    </row>
    <row r="304" spans="2:19" ht="13.5">
      <c r="B304" s="95"/>
      <c r="C304" s="86"/>
      <c r="D304" s="86"/>
      <c r="E304" s="86"/>
      <c r="F304" s="86"/>
      <c r="G304" s="86"/>
      <c r="H304" s="86"/>
      <c r="I304" s="86"/>
      <c r="J304" s="86"/>
      <c r="K304" s="86"/>
      <c r="L304" s="86"/>
      <c r="M304" s="84"/>
      <c r="N304" s="84"/>
      <c r="O304" s="84"/>
      <c r="R304" s="84"/>
      <c r="S304" s="84"/>
    </row>
    <row r="305" spans="2:19">
      <c r="C305" s="86"/>
      <c r="D305" s="86"/>
      <c r="E305" s="86"/>
      <c r="F305" s="86"/>
      <c r="G305" s="86"/>
      <c r="H305" s="86"/>
      <c r="I305" s="86"/>
      <c r="J305" s="86"/>
      <c r="K305" s="86"/>
      <c r="L305" s="86"/>
      <c r="M305" s="84"/>
      <c r="N305" s="84"/>
      <c r="O305" s="84"/>
      <c r="P305" s="84"/>
      <c r="Q305" s="84"/>
      <c r="R305" s="84"/>
      <c r="S305" s="84"/>
    </row>
    <row r="306" spans="2:19">
      <c r="B306" s="84"/>
      <c r="C306" s="86"/>
      <c r="D306" s="86"/>
      <c r="E306" s="86"/>
      <c r="G306" s="86"/>
      <c r="I306" s="86"/>
      <c r="K306" s="86"/>
      <c r="M306" s="84"/>
      <c r="N306" s="84"/>
      <c r="O306" s="84"/>
      <c r="P306" s="84"/>
      <c r="Q306" s="84"/>
      <c r="R306" s="84"/>
      <c r="S306" s="84"/>
    </row>
    <row r="307" spans="2:19">
      <c r="B307" s="84"/>
      <c r="C307" s="86"/>
      <c r="D307" s="86"/>
      <c r="E307" s="86"/>
      <c r="F307" s="86"/>
      <c r="G307" s="86"/>
      <c r="H307" s="86"/>
      <c r="I307" s="86"/>
      <c r="J307" s="86"/>
      <c r="K307" s="86"/>
      <c r="L307" s="86"/>
      <c r="M307" s="84"/>
      <c r="N307" s="84"/>
      <c r="O307" s="84"/>
      <c r="P307" s="84"/>
      <c r="Q307" s="84"/>
      <c r="R307" s="84"/>
      <c r="S307" s="84"/>
    </row>
    <row r="308" spans="2:19" ht="13.5">
      <c r="B308" s="95"/>
      <c r="C308" s="86"/>
      <c r="D308" s="86"/>
      <c r="E308" s="86"/>
      <c r="F308" s="86"/>
      <c r="G308" s="86"/>
      <c r="H308" s="86"/>
      <c r="I308" s="86"/>
      <c r="J308" s="86"/>
      <c r="K308" s="86"/>
      <c r="L308" s="86"/>
      <c r="M308" s="84"/>
      <c r="N308" s="84"/>
      <c r="O308" s="84"/>
      <c r="P308" s="84"/>
      <c r="Q308" s="84"/>
      <c r="R308" s="84"/>
      <c r="S308" s="84"/>
    </row>
    <row r="309" spans="2:19" ht="13.5">
      <c r="B309" s="95"/>
      <c r="C309" s="86"/>
      <c r="D309" s="86"/>
      <c r="E309" s="86"/>
      <c r="F309" s="86"/>
      <c r="G309" s="86"/>
      <c r="H309" s="86"/>
      <c r="I309" s="86"/>
      <c r="J309" s="86"/>
      <c r="K309" s="86"/>
      <c r="L309" s="86"/>
      <c r="M309" s="84"/>
      <c r="N309" s="84"/>
      <c r="O309" s="84"/>
      <c r="P309" s="84"/>
      <c r="Q309" s="84"/>
      <c r="R309" s="84"/>
      <c r="S309" s="84"/>
    </row>
    <row r="310" spans="2:19" ht="13.5">
      <c r="B310" s="95"/>
      <c r="C310" s="86"/>
      <c r="D310" s="86"/>
      <c r="E310" s="86"/>
      <c r="F310" s="86"/>
      <c r="G310" s="86"/>
      <c r="H310" s="86"/>
      <c r="I310" s="86"/>
      <c r="J310" s="86"/>
      <c r="K310" s="86"/>
      <c r="L310" s="86"/>
      <c r="M310" s="84"/>
      <c r="N310" s="84"/>
      <c r="Q310" s="84"/>
      <c r="R310" s="84"/>
      <c r="S310" s="84"/>
    </row>
    <row r="311" spans="2:19" ht="13.5">
      <c r="B311" s="95"/>
      <c r="C311" s="86"/>
      <c r="D311" s="86"/>
      <c r="E311" s="86"/>
      <c r="F311" s="86"/>
      <c r="G311" s="86"/>
      <c r="H311" s="86"/>
      <c r="I311" s="86"/>
      <c r="J311" s="86"/>
      <c r="K311" s="86"/>
      <c r="L311" s="86"/>
      <c r="M311" s="84"/>
      <c r="N311" s="84"/>
      <c r="O311" s="84"/>
      <c r="P311" s="84"/>
      <c r="Q311" s="84"/>
      <c r="R311" s="84"/>
      <c r="S311" s="84"/>
    </row>
    <row r="312" spans="2:19">
      <c r="F312" s="86"/>
      <c r="H312" s="86"/>
      <c r="J312" s="86"/>
      <c r="L312" s="86"/>
      <c r="M312" s="84"/>
      <c r="N312" s="84"/>
      <c r="O312" s="84"/>
      <c r="P312" s="84"/>
      <c r="Q312" s="84"/>
      <c r="R312" s="84"/>
      <c r="S312" s="84"/>
    </row>
    <row r="313" spans="2:19">
      <c r="F313" s="86"/>
      <c r="H313" s="86"/>
      <c r="J313" s="86"/>
      <c r="L313" s="86"/>
      <c r="M313" s="84"/>
      <c r="N313" s="84"/>
      <c r="O313" s="84"/>
      <c r="P313" s="84"/>
      <c r="Q313" s="84"/>
      <c r="R313" s="84"/>
      <c r="S313" s="84"/>
    </row>
    <row r="314" spans="2:19">
      <c r="F314" s="86"/>
      <c r="H314" s="86"/>
      <c r="J314" s="86"/>
      <c r="L314" s="86"/>
      <c r="M314" s="84"/>
      <c r="N314" s="84"/>
      <c r="O314" s="84"/>
      <c r="P314" s="84"/>
      <c r="Q314" s="84"/>
      <c r="R314" s="84"/>
      <c r="S314" s="84"/>
    </row>
    <row r="315" spans="2:19">
      <c r="F315" s="86"/>
      <c r="H315" s="86"/>
      <c r="J315" s="86"/>
      <c r="L315" s="86"/>
      <c r="M315" s="84"/>
      <c r="N315" s="84"/>
      <c r="O315" s="84"/>
      <c r="P315" s="84"/>
      <c r="Q315" s="84"/>
      <c r="R315" s="84"/>
      <c r="S315" s="84"/>
    </row>
    <row r="316" spans="2:19">
      <c r="F316" s="86"/>
      <c r="H316" s="86"/>
      <c r="J316" s="86"/>
      <c r="L316" s="86"/>
      <c r="M316" s="84"/>
      <c r="N316" s="84"/>
      <c r="O316" s="84"/>
      <c r="P316" s="84"/>
      <c r="Q316" s="84"/>
      <c r="R316" s="84"/>
      <c r="S316" s="84"/>
    </row>
    <row r="317" spans="2:19">
      <c r="F317" s="86"/>
      <c r="H317" s="86"/>
      <c r="J317" s="86"/>
      <c r="L317" s="86"/>
      <c r="M317" s="84"/>
      <c r="N317" s="84"/>
      <c r="O317" s="84"/>
      <c r="P317" s="84"/>
      <c r="Q317" s="84"/>
      <c r="R317" s="84"/>
      <c r="S317" s="84"/>
    </row>
    <row r="318" spans="2:19">
      <c r="F318" s="86"/>
      <c r="H318" s="86"/>
      <c r="J318" s="86"/>
      <c r="L318" s="86"/>
      <c r="M318" s="84"/>
      <c r="N318" s="84"/>
      <c r="O318" s="84"/>
      <c r="P318" s="84"/>
      <c r="Q318" s="84"/>
      <c r="R318" s="84"/>
      <c r="S318" s="84"/>
    </row>
    <row r="319" spans="2:19">
      <c r="F319" s="86"/>
      <c r="H319" s="86"/>
      <c r="J319" s="86"/>
      <c r="L319" s="86"/>
      <c r="M319" s="84"/>
      <c r="N319" s="84"/>
      <c r="O319" s="84"/>
      <c r="P319" s="84"/>
      <c r="Q319" s="84"/>
      <c r="R319" s="84"/>
      <c r="S319" s="84"/>
    </row>
    <row r="320" spans="2:19">
      <c r="F320" s="86"/>
      <c r="H320" s="86"/>
      <c r="J320" s="86"/>
      <c r="L320" s="86"/>
      <c r="M320" s="84"/>
      <c r="N320" s="84"/>
      <c r="O320" s="84"/>
      <c r="P320" s="84"/>
      <c r="Q320" s="84"/>
      <c r="R320" s="84"/>
      <c r="S320" s="84"/>
    </row>
    <row r="321" spans="6:19">
      <c r="F321" s="86"/>
      <c r="H321" s="86"/>
      <c r="J321" s="86"/>
      <c r="L321" s="86"/>
      <c r="M321" s="84"/>
      <c r="N321" s="84"/>
      <c r="O321" s="84"/>
      <c r="P321" s="84"/>
      <c r="Q321" s="84"/>
      <c r="R321" s="84"/>
      <c r="S321" s="84"/>
    </row>
    <row r="322" spans="6:19">
      <c r="F322" s="86"/>
      <c r="H322" s="86"/>
      <c r="J322" s="86"/>
      <c r="L322" s="86"/>
      <c r="M322" s="84"/>
      <c r="N322" s="84"/>
      <c r="O322" s="84"/>
      <c r="P322" s="84"/>
      <c r="Q322" s="84"/>
      <c r="R322" s="84"/>
      <c r="S322" s="84"/>
    </row>
    <row r="323" spans="6:19">
      <c r="F323" s="86"/>
      <c r="H323" s="86"/>
      <c r="J323" s="86"/>
      <c r="L323" s="86"/>
      <c r="M323" s="84"/>
      <c r="N323" s="84"/>
      <c r="O323" s="84"/>
      <c r="R323" s="84"/>
    </row>
    <row r="324" spans="6:19">
      <c r="F324" s="86"/>
      <c r="H324" s="86"/>
      <c r="J324" s="86"/>
      <c r="L324" s="86"/>
      <c r="M324" s="84"/>
      <c r="N324" s="84"/>
      <c r="O324" s="84"/>
      <c r="R324" s="84"/>
      <c r="S324" s="84"/>
    </row>
    <row r="325" spans="6:19">
      <c r="F325" s="86"/>
      <c r="H325" s="86"/>
      <c r="J325" s="86"/>
      <c r="L325" s="86"/>
      <c r="M325" s="84"/>
      <c r="N325" s="84"/>
      <c r="O325" s="84"/>
      <c r="P325" s="84"/>
      <c r="Q325" s="84"/>
      <c r="R325" s="84"/>
      <c r="S325" s="84"/>
    </row>
    <row r="326" spans="6:19">
      <c r="F326" s="86"/>
      <c r="H326" s="86"/>
      <c r="J326" s="86"/>
      <c r="L326" s="86"/>
      <c r="M326" s="84"/>
      <c r="N326" s="84"/>
      <c r="O326" s="84"/>
      <c r="P326" s="84"/>
      <c r="Q326" s="84"/>
      <c r="R326" s="84"/>
      <c r="S326" s="84"/>
    </row>
    <row r="327" spans="6:19">
      <c r="F327" s="86"/>
      <c r="H327" s="86"/>
      <c r="J327" s="86"/>
      <c r="L327" s="86"/>
      <c r="M327" s="84"/>
      <c r="N327" s="84"/>
      <c r="O327" s="84"/>
      <c r="P327" s="84"/>
      <c r="Q327" s="84"/>
      <c r="R327" s="84"/>
      <c r="S327" s="84"/>
    </row>
    <row r="328" spans="6:19">
      <c r="F328" s="86"/>
      <c r="H328" s="86"/>
      <c r="J328" s="86"/>
      <c r="L328" s="86"/>
      <c r="M328" s="84"/>
      <c r="N328" s="84"/>
      <c r="O328" s="84"/>
      <c r="P328" s="84"/>
      <c r="Q328" s="84"/>
      <c r="R328" s="84"/>
      <c r="S328" s="84"/>
    </row>
    <row r="329" spans="6:19">
      <c r="F329" s="86"/>
      <c r="H329" s="86"/>
      <c r="J329" s="86"/>
      <c r="L329" s="86"/>
      <c r="M329" s="84"/>
      <c r="N329" s="84"/>
      <c r="Q329" s="84"/>
      <c r="R329" s="84"/>
    </row>
    <row r="330" spans="6:19">
      <c r="F330" s="86"/>
      <c r="H330" s="86"/>
      <c r="J330" s="86"/>
      <c r="L330" s="86"/>
      <c r="M330" s="84"/>
      <c r="N330" s="84"/>
      <c r="Q330" s="84"/>
      <c r="R330" s="84"/>
      <c r="S330" s="84"/>
    </row>
    <row r="331" spans="6:19">
      <c r="F331" s="86"/>
      <c r="H331" s="86"/>
      <c r="J331" s="86"/>
      <c r="L331" s="86"/>
      <c r="M331" s="84"/>
      <c r="N331" s="84"/>
      <c r="Q331" s="84"/>
      <c r="R331" s="84"/>
      <c r="S331" s="84"/>
    </row>
    <row r="332" spans="6:19">
      <c r="F332" s="86"/>
      <c r="H332" s="86"/>
      <c r="J332" s="86"/>
      <c r="L332" s="86"/>
      <c r="M332" s="84"/>
      <c r="N332" s="84"/>
      <c r="Q332" s="84"/>
      <c r="R332" s="84"/>
      <c r="S332" s="84"/>
    </row>
    <row r="333" spans="6:19">
      <c r="F333" s="86"/>
      <c r="H333" s="86"/>
      <c r="J333" s="86"/>
      <c r="L333" s="86"/>
      <c r="M333" s="84"/>
      <c r="N333" s="84"/>
      <c r="Q333" s="84"/>
      <c r="R333" s="84"/>
      <c r="S333" s="84"/>
    </row>
    <row r="334" spans="6:19">
      <c r="F334" s="86"/>
      <c r="H334" s="86"/>
      <c r="J334" s="86"/>
      <c r="L334" s="86"/>
      <c r="M334" s="84"/>
      <c r="N334" s="84"/>
      <c r="Q334" s="84"/>
      <c r="R334" s="84"/>
      <c r="S334" s="84"/>
    </row>
    <row r="335" spans="6:19">
      <c r="F335" s="86"/>
      <c r="H335" s="86"/>
      <c r="J335" s="86"/>
      <c r="L335" s="86"/>
      <c r="M335" s="84"/>
      <c r="N335" s="84"/>
      <c r="Q335" s="84"/>
      <c r="R335" s="84"/>
      <c r="S335" s="84"/>
    </row>
    <row r="336" spans="6:19">
      <c r="F336" s="86"/>
      <c r="H336" s="86"/>
      <c r="J336" s="86"/>
      <c r="L336" s="86"/>
      <c r="M336" s="84"/>
      <c r="N336" s="84"/>
      <c r="Q336" s="84"/>
      <c r="R336" s="84"/>
      <c r="S336" s="84"/>
    </row>
    <row r="337" spans="6:19">
      <c r="F337" s="86"/>
      <c r="H337" s="86"/>
      <c r="J337" s="86"/>
      <c r="L337" s="86"/>
      <c r="M337" s="84"/>
      <c r="N337" s="84"/>
      <c r="Q337" s="84"/>
      <c r="R337" s="84"/>
      <c r="S337" s="84"/>
    </row>
    <row r="338" spans="6:19">
      <c r="F338" s="86"/>
      <c r="H338" s="86"/>
      <c r="J338" s="86"/>
      <c r="L338" s="86"/>
      <c r="M338" s="84"/>
      <c r="N338" s="84"/>
      <c r="Q338" s="84"/>
      <c r="R338" s="84"/>
      <c r="S338" s="84"/>
    </row>
    <row r="339" spans="6:19">
      <c r="F339" s="86"/>
      <c r="H339" s="86"/>
      <c r="J339" s="86"/>
      <c r="L339" s="86"/>
      <c r="M339" s="84"/>
      <c r="N339" s="84"/>
      <c r="Q339" s="84"/>
      <c r="R339" s="84"/>
      <c r="S339" s="84"/>
    </row>
    <row r="340" spans="6:19">
      <c r="F340" s="86"/>
      <c r="H340" s="86"/>
      <c r="J340" s="86"/>
      <c r="L340" s="86"/>
      <c r="M340" s="84"/>
      <c r="N340" s="84"/>
      <c r="Q340" s="84"/>
      <c r="R340" s="84"/>
      <c r="S340" s="84"/>
    </row>
    <row r="341" spans="6:19">
      <c r="F341" s="86"/>
      <c r="H341" s="86"/>
      <c r="J341" s="86"/>
      <c r="L341" s="86"/>
      <c r="M341" s="84"/>
      <c r="N341" s="84"/>
      <c r="Q341" s="84"/>
      <c r="R341" s="84"/>
      <c r="S341" s="84"/>
    </row>
    <row r="342" spans="6:19">
      <c r="F342" s="86"/>
      <c r="H342" s="86"/>
      <c r="J342" s="86"/>
      <c r="L342" s="86"/>
      <c r="M342" s="84"/>
      <c r="N342" s="84"/>
      <c r="Q342" s="84"/>
      <c r="R342" s="84"/>
      <c r="S342" s="84"/>
    </row>
    <row r="343" spans="6:19">
      <c r="F343" s="86"/>
      <c r="H343" s="86"/>
      <c r="J343" s="86"/>
      <c r="L343" s="86"/>
      <c r="M343" s="84"/>
      <c r="N343" s="84"/>
      <c r="Q343" s="84"/>
      <c r="R343" s="84"/>
      <c r="S343" s="84"/>
    </row>
    <row r="344" spans="6:19">
      <c r="F344" s="86"/>
      <c r="H344" s="86"/>
      <c r="J344" s="86"/>
      <c r="L344" s="86"/>
      <c r="M344" s="84"/>
      <c r="N344" s="84"/>
      <c r="O344" s="84"/>
      <c r="P344" s="84"/>
      <c r="Q344" s="84"/>
      <c r="R344" s="84"/>
      <c r="S344" s="84"/>
    </row>
    <row r="345" spans="6:19">
      <c r="F345" s="86"/>
      <c r="H345" s="86"/>
      <c r="J345" s="86"/>
      <c r="L345" s="86"/>
      <c r="M345" s="84"/>
      <c r="N345" s="84"/>
      <c r="O345" s="84"/>
      <c r="P345" s="84"/>
      <c r="Q345" s="84"/>
      <c r="R345" s="84"/>
      <c r="S345" s="84"/>
    </row>
    <row r="346" spans="6:19">
      <c r="F346" s="86"/>
      <c r="H346" s="86"/>
      <c r="J346" s="86"/>
      <c r="L346" s="86"/>
      <c r="M346" s="84"/>
      <c r="N346" s="84"/>
      <c r="O346" s="84"/>
      <c r="P346" s="84"/>
      <c r="Q346" s="84"/>
      <c r="R346" s="85"/>
      <c r="S346" s="84"/>
    </row>
    <row r="347" spans="6:19">
      <c r="F347" s="86"/>
      <c r="H347" s="86"/>
      <c r="J347" s="86"/>
      <c r="L347" s="86"/>
      <c r="M347" s="84"/>
      <c r="N347" s="84"/>
      <c r="O347" s="84"/>
      <c r="P347" s="84"/>
      <c r="Q347" s="84"/>
      <c r="R347" s="84"/>
      <c r="S347" s="84"/>
    </row>
    <row r="348" spans="6:19">
      <c r="F348" s="86"/>
      <c r="H348" s="86"/>
      <c r="J348" s="86"/>
      <c r="L348" s="86"/>
      <c r="M348" s="84"/>
      <c r="N348" s="84"/>
      <c r="O348" s="84"/>
      <c r="P348" s="84"/>
      <c r="Q348" s="84"/>
      <c r="R348" s="84"/>
      <c r="S348" s="84"/>
    </row>
    <row r="349" spans="6:19">
      <c r="F349" s="86"/>
      <c r="H349" s="86"/>
      <c r="J349" s="86"/>
      <c r="L349" s="86"/>
      <c r="M349" s="84"/>
      <c r="N349" s="84"/>
      <c r="O349" s="84"/>
      <c r="P349" s="84"/>
      <c r="Q349" s="84"/>
      <c r="R349" s="84"/>
      <c r="S349" s="84"/>
    </row>
    <row r="350" spans="6:19">
      <c r="F350" s="86"/>
      <c r="H350" s="86"/>
      <c r="J350" s="86"/>
      <c r="L350" s="86"/>
      <c r="M350" s="84"/>
      <c r="N350" s="84"/>
      <c r="O350" s="84"/>
      <c r="P350" s="84"/>
      <c r="Q350" s="84"/>
      <c r="R350" s="84"/>
      <c r="S350" s="84"/>
    </row>
    <row r="351" spans="6:19">
      <c r="F351" s="86"/>
      <c r="H351" s="86"/>
      <c r="J351" s="86"/>
      <c r="L351" s="86"/>
      <c r="M351" s="84"/>
      <c r="N351" s="84"/>
      <c r="O351" s="84"/>
      <c r="P351" s="84"/>
      <c r="Q351" s="84"/>
      <c r="R351" s="84"/>
      <c r="S351" s="84"/>
    </row>
    <row r="352" spans="6:19">
      <c r="P352" s="84"/>
      <c r="Q352" s="84"/>
      <c r="R352" s="84"/>
      <c r="S352" s="84"/>
    </row>
    <row r="353" spans="6:19">
      <c r="F353" s="86"/>
      <c r="H353" s="86"/>
      <c r="J353" s="86"/>
      <c r="L353" s="86"/>
      <c r="M353" s="84"/>
      <c r="N353" s="84"/>
      <c r="R353" s="84"/>
      <c r="S353" s="84"/>
    </row>
    <row r="354" spans="6:19">
      <c r="F354" s="86"/>
      <c r="H354" s="86"/>
      <c r="J354" s="86"/>
      <c r="L354" s="86"/>
      <c r="M354" s="84"/>
      <c r="N354" s="84"/>
      <c r="O354" s="84"/>
      <c r="P354" s="84"/>
      <c r="Q354" s="84"/>
      <c r="R354" s="84"/>
      <c r="S354" s="84"/>
    </row>
    <row r="355" spans="6:19">
      <c r="F355" s="86"/>
      <c r="H355" s="86"/>
      <c r="J355" s="86"/>
      <c r="L355" s="86"/>
      <c r="M355" s="84"/>
      <c r="N355" s="84"/>
      <c r="O355" s="84"/>
      <c r="P355" s="84"/>
      <c r="Q355" s="84"/>
      <c r="R355" s="84"/>
      <c r="S355" s="84"/>
    </row>
    <row r="356" spans="6:19">
      <c r="F356" s="86"/>
      <c r="H356" s="86"/>
      <c r="J356" s="86"/>
      <c r="L356" s="86"/>
      <c r="M356" s="84"/>
      <c r="N356" s="84"/>
      <c r="O356" s="84"/>
      <c r="P356" s="84"/>
      <c r="Q356" s="84"/>
      <c r="R356" s="84"/>
      <c r="S356" s="84"/>
    </row>
    <row r="357" spans="6:19">
      <c r="F357" s="86"/>
      <c r="H357" s="86"/>
      <c r="J357" s="86"/>
      <c r="L357" s="86"/>
      <c r="M357" s="84"/>
      <c r="N357" s="84"/>
      <c r="O357" s="84"/>
      <c r="R357" s="84"/>
    </row>
    <row r="358" spans="6:19">
      <c r="F358" s="86"/>
      <c r="H358" s="86"/>
      <c r="J358" s="86"/>
      <c r="L358" s="86"/>
      <c r="M358" s="84"/>
      <c r="N358" s="84"/>
      <c r="O358" s="84"/>
      <c r="R358" s="84"/>
      <c r="S358" s="84"/>
    </row>
    <row r="359" spans="6:19">
      <c r="F359" s="86"/>
      <c r="H359" s="86"/>
      <c r="J359" s="86"/>
      <c r="L359" s="86"/>
      <c r="M359" s="84"/>
      <c r="N359" s="84"/>
      <c r="O359" s="84"/>
      <c r="P359" s="84"/>
      <c r="Q359" s="84"/>
      <c r="R359" s="84"/>
      <c r="S359" s="84"/>
    </row>
    <row r="360" spans="6:19">
      <c r="F360" s="86"/>
      <c r="H360" s="86"/>
      <c r="J360" s="86"/>
      <c r="L360" s="86"/>
      <c r="M360" s="84"/>
      <c r="N360" s="84"/>
      <c r="O360" s="84"/>
      <c r="P360" s="84"/>
      <c r="Q360" s="84"/>
      <c r="R360" s="84"/>
      <c r="S360" s="84"/>
    </row>
    <row r="361" spans="6:19">
      <c r="F361" s="86"/>
      <c r="H361" s="86"/>
      <c r="J361" s="86"/>
      <c r="L361" s="86"/>
      <c r="M361" s="84"/>
      <c r="N361" s="84"/>
      <c r="O361" s="84"/>
      <c r="P361" s="84"/>
      <c r="Q361" s="84"/>
      <c r="R361" s="84"/>
      <c r="S361" s="84"/>
    </row>
    <row r="362" spans="6:19">
      <c r="F362" s="86"/>
      <c r="H362" s="86"/>
      <c r="J362" s="86"/>
      <c r="L362" s="86"/>
      <c r="M362" s="84"/>
      <c r="N362" s="84"/>
      <c r="O362" s="84"/>
      <c r="P362" s="84"/>
      <c r="Q362" s="84"/>
      <c r="R362" s="84"/>
      <c r="S362" s="84"/>
    </row>
    <row r="363" spans="6:19">
      <c r="F363" s="86"/>
      <c r="H363" s="86"/>
      <c r="J363" s="86"/>
      <c r="L363" s="86"/>
      <c r="M363" s="84"/>
      <c r="N363" s="84"/>
      <c r="O363" s="84"/>
      <c r="P363" s="84"/>
      <c r="Q363" s="84"/>
      <c r="R363" s="84"/>
      <c r="S363" s="84"/>
    </row>
    <row r="364" spans="6:19">
      <c r="F364" s="86"/>
      <c r="H364" s="86"/>
      <c r="J364" s="86"/>
      <c r="L364" s="86"/>
      <c r="M364" s="84"/>
      <c r="N364" s="84"/>
      <c r="O364" s="84"/>
      <c r="P364" s="84"/>
      <c r="Q364" s="84"/>
      <c r="R364" s="84"/>
      <c r="S364" s="84"/>
    </row>
    <row r="365" spans="6:19">
      <c r="F365" s="86"/>
      <c r="H365" s="86"/>
      <c r="J365" s="86"/>
      <c r="L365" s="86"/>
      <c r="M365" s="84"/>
      <c r="N365" s="84"/>
      <c r="O365" s="84"/>
      <c r="P365" s="84"/>
      <c r="Q365" s="84"/>
      <c r="R365" s="84"/>
      <c r="S365" s="84"/>
    </row>
    <row r="366" spans="6:19">
      <c r="F366" s="86"/>
      <c r="H366" s="86"/>
      <c r="J366" s="86"/>
      <c r="L366" s="86"/>
      <c r="M366" s="84"/>
      <c r="N366" s="84"/>
      <c r="O366" s="84"/>
      <c r="P366" s="84"/>
      <c r="Q366" s="84"/>
      <c r="R366" s="84"/>
      <c r="S366" s="84"/>
    </row>
    <row r="367" spans="6:19">
      <c r="F367" s="86"/>
      <c r="H367" s="86"/>
      <c r="J367" s="86"/>
      <c r="L367" s="86"/>
      <c r="M367" s="84"/>
      <c r="N367" s="84"/>
      <c r="O367" s="84"/>
      <c r="P367" s="84"/>
      <c r="Q367" s="84"/>
      <c r="R367" s="84"/>
      <c r="S367" s="84"/>
    </row>
    <row r="368" spans="6:19">
      <c r="F368" s="86"/>
      <c r="H368" s="86"/>
      <c r="J368" s="86"/>
      <c r="L368" s="86"/>
      <c r="M368" s="84"/>
      <c r="N368" s="84"/>
      <c r="O368" s="84"/>
      <c r="P368" s="84"/>
      <c r="Q368" s="84"/>
      <c r="R368" s="84"/>
      <c r="S368" s="84"/>
    </row>
    <row r="369" spans="6:19">
      <c r="F369" s="86"/>
      <c r="H369" s="86"/>
      <c r="J369" s="86"/>
      <c r="L369" s="86"/>
      <c r="M369" s="84"/>
      <c r="N369" s="84"/>
      <c r="O369" s="84"/>
      <c r="P369" s="84"/>
      <c r="Q369" s="84"/>
      <c r="R369" s="84"/>
      <c r="S369" s="84"/>
    </row>
  </sheetData>
  <customSheetViews>
    <customSheetView guid="{A2206A9C-27AF-4C72-88CD-4B06586A517D}" showPageBreaks="1" printArea="1" view="pageBreakPreview" showRuler="0" topLeftCell="A104">
      <selection activeCell="C116" sqref="C116"/>
      <pageMargins left="0.74803149606299213" right="0.15748031496062992" top="0.62992125984251968" bottom="0.86614173228346458" header="0.15748031496062992" footer="0.27559055118110237"/>
      <pageSetup paperSize="9" scale="80" orientation="portrait" r:id="rId1"/>
      <headerFooter alignWithMargins="0">
        <oddHeader>&amp;L&amp;"Arial,Bold Italic"&amp;12&amp;UGOVAN MBEKI MUNICIPALITY
&amp;C&amp;"Arial,Bold Italic"&amp;12&amp;ETARIFF BOOK FOR THE 
2005/6 FINANCIAL YEAR</oddHeader>
        <oddFooter>Page &amp;P of &amp;N</oddFooter>
      </headerFooter>
    </customSheetView>
    <customSheetView guid="{ABF29F7D-4100-42E3-AB41-0A7CDA7B14FC}" showPageBreaks="1" printArea="1" view="pageBreakPreview" showRuler="0" topLeftCell="A118">
      <selection activeCell="E119" sqref="E119"/>
      <pageMargins left="0.74803149606299213" right="0.15748031496062992" top="0.62992125984251968" bottom="0.86614173228346458" header="0.15748031496062992" footer="0.27559055118110237"/>
      <pageSetup paperSize="9" scale="79" orientation="portrait" r:id="rId2"/>
      <headerFooter alignWithMargins="0">
        <oddHeader>&amp;L&amp;"Arial,Bold Italic"&amp;12&amp;UGOVAN MBEKI MUNICIPALITY
&amp;C&amp;"Arial,Bold Italic"&amp;12&amp;ETARIFF BOOK FOR THE 
2005/6 FINANCIAL YEAR</oddHeader>
        <oddFooter>Page &amp;P of &amp;N</oddFooter>
      </headerFooter>
    </customSheetView>
  </customSheetViews>
  <mergeCells count="28">
    <mergeCell ref="N73:O73"/>
    <mergeCell ref="P73:Q73"/>
    <mergeCell ref="B129:H129"/>
    <mergeCell ref="B54:C54"/>
    <mergeCell ref="C73:D73"/>
    <mergeCell ref="C57:D57"/>
    <mergeCell ref="E57:F57"/>
    <mergeCell ref="G73:H73"/>
    <mergeCell ref="E73:F73"/>
    <mergeCell ref="I73:J73"/>
    <mergeCell ref="K73:L73"/>
    <mergeCell ref="A1:J1"/>
    <mergeCell ref="N57:O57"/>
    <mergeCell ref="P57:Q57"/>
    <mergeCell ref="G2:H2"/>
    <mergeCell ref="G57:H57"/>
    <mergeCell ref="C2:D2"/>
    <mergeCell ref="E2:F2"/>
    <mergeCell ref="I2:J2"/>
    <mergeCell ref="I57:J57"/>
    <mergeCell ref="K2:L2"/>
    <mergeCell ref="K57:L57"/>
    <mergeCell ref="B132:E132"/>
    <mergeCell ref="B38:E38"/>
    <mergeCell ref="B128:E128"/>
    <mergeCell ref="B130:E130"/>
    <mergeCell ref="B131:E131"/>
    <mergeCell ref="B44:C44"/>
  </mergeCells>
  <phoneticPr fontId="3" type="noConversion"/>
  <pageMargins left="0.74803149606299213" right="0.15748031496062992" top="0.62992125984251968" bottom="0.86614173228346458" header="0.15748031496062992" footer="0.27559055118110237"/>
  <pageSetup paperSize="9" scale="69" orientation="portrait" useFirstPageNumber="1" r:id="rId3"/>
  <headerFooter alignWithMargins="0">
    <oddHeader>&amp;L&amp;"Arial,Bold Italic"&amp;12&amp;UGOVAN MBEKI MUNICIPALITY
&amp;C&amp;"Arial,Bold Italic"&amp;12&amp;ETARIFF BOOK FOR THE 
2007/08 FINANCIAL YEAR&amp;RAnnexure D</oddHeader>
    <oddFooter>Page &amp;P</oddFooter>
  </headerFooter>
  <rowBreaks count="1" manualBreakCount="1">
    <brk id="65" max="11" man="1"/>
  </rowBreaks>
  <colBreaks count="1" manualBreakCount="1">
    <brk id="12" min="2" max="1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99FF"/>
    <pageSetUpPr fitToPage="1"/>
  </sheetPr>
  <dimension ref="A1:N84"/>
  <sheetViews>
    <sheetView showWhiteSpace="0" view="pageBreakPreview" topLeftCell="A16" zoomScaleNormal="100" zoomScaleSheetLayoutView="100" zoomScalePageLayoutView="110" workbookViewId="0">
      <selection activeCell="N2" sqref="N2"/>
    </sheetView>
  </sheetViews>
  <sheetFormatPr defaultColWidth="9.26953125" defaultRowHeight="13"/>
  <cols>
    <col min="1" max="1" width="6.81640625" style="84" customWidth="1"/>
    <col min="2" max="2" width="72" style="84" bestFit="1" customWidth="1"/>
    <col min="3" max="3" width="15.7265625" style="178" hidden="1" customWidth="1"/>
    <col min="4" max="4" width="14.26953125" style="84" hidden="1" customWidth="1"/>
    <col min="5" max="5" width="15.7265625" style="84" hidden="1" customWidth="1"/>
    <col min="6" max="6" width="18.54296875" style="84" hidden="1" customWidth="1"/>
    <col min="7" max="7" width="14.26953125" style="84" hidden="1" customWidth="1"/>
    <col min="8" max="8" width="15.7265625" style="84" hidden="1" customWidth="1"/>
    <col min="9" max="9" width="21.1796875" style="180" hidden="1" customWidth="1"/>
    <col min="10" max="10" width="14.26953125" style="84" hidden="1" customWidth="1"/>
    <col min="11" max="11" width="15.26953125" style="84" hidden="1" customWidth="1"/>
    <col min="12" max="12" width="16.26953125" style="84" hidden="1" customWidth="1"/>
    <col min="13" max="13" width="14" style="176" customWidth="1"/>
    <col min="14" max="14" width="16" style="84" customWidth="1"/>
    <col min="15" max="16384" width="9.26953125" style="84"/>
  </cols>
  <sheetData>
    <row r="1" spans="1:14" s="2" customFormat="1" ht="19" thickBot="1">
      <c r="A1" s="227" t="s">
        <v>133</v>
      </c>
      <c r="B1" s="228"/>
      <c r="C1" s="229"/>
      <c r="D1" s="230"/>
      <c r="E1" s="230"/>
      <c r="F1" s="230"/>
      <c r="G1" s="231"/>
      <c r="H1" s="231"/>
      <c r="I1" s="232"/>
      <c r="J1" s="231"/>
      <c r="K1" s="233"/>
      <c r="L1" s="234"/>
      <c r="M1" s="275"/>
    </row>
    <row r="2" spans="1:14" s="2" customFormat="1" ht="44.25" customHeight="1" thickBot="1">
      <c r="A2" s="235"/>
      <c r="B2" s="236" t="s">
        <v>14</v>
      </c>
      <c r="C2" s="237" t="s">
        <v>146</v>
      </c>
      <c r="D2" s="238" t="s">
        <v>147</v>
      </c>
      <c r="E2" s="239" t="s">
        <v>135</v>
      </c>
      <c r="F2" s="240" t="s">
        <v>168</v>
      </c>
      <c r="G2" s="241" t="s">
        <v>147</v>
      </c>
      <c r="H2" s="242" t="s">
        <v>135</v>
      </c>
      <c r="I2" s="243"/>
      <c r="J2" s="244" t="s">
        <v>159</v>
      </c>
      <c r="K2" s="245" t="s">
        <v>173</v>
      </c>
      <c r="L2" s="246" t="s">
        <v>174</v>
      </c>
      <c r="M2" s="246" t="s">
        <v>184</v>
      </c>
      <c r="N2" s="246" t="s">
        <v>194</v>
      </c>
    </row>
    <row r="3" spans="1:14" s="9" customFormat="1" ht="15.5">
      <c r="A3" s="247"/>
      <c r="B3" s="248"/>
      <c r="C3" s="249"/>
      <c r="D3" s="250"/>
      <c r="E3" s="251"/>
      <c r="F3" s="192"/>
      <c r="G3" s="252"/>
      <c r="H3" s="253"/>
      <c r="I3" s="254"/>
      <c r="J3" s="255"/>
      <c r="K3" s="252"/>
      <c r="L3" s="256"/>
      <c r="M3" s="346"/>
      <c r="N3" s="347"/>
    </row>
    <row r="4" spans="1:14" s="18" customFormat="1" ht="16">
      <c r="A4" s="257">
        <v>2.1</v>
      </c>
      <c r="B4" s="258" t="s">
        <v>115</v>
      </c>
      <c r="C4" s="259"/>
      <c r="D4" s="260"/>
      <c r="E4" s="260"/>
      <c r="F4" s="186"/>
      <c r="G4" s="186"/>
      <c r="H4" s="186"/>
      <c r="I4" s="261"/>
      <c r="J4" s="191"/>
      <c r="K4" s="186"/>
      <c r="L4" s="262"/>
      <c r="M4" s="346"/>
      <c r="N4" s="347"/>
    </row>
    <row r="5" spans="1:14" s="9" customFormat="1" ht="15.5">
      <c r="A5" s="247"/>
      <c r="B5" s="248"/>
      <c r="C5" s="263"/>
      <c r="D5" s="250"/>
      <c r="E5" s="250"/>
      <c r="F5" s="186"/>
      <c r="G5" s="252"/>
      <c r="H5" s="252"/>
      <c r="I5" s="254"/>
      <c r="J5" s="255"/>
      <c r="K5" s="252"/>
      <c r="L5" s="256"/>
      <c r="M5" s="346"/>
      <c r="N5" s="347"/>
    </row>
    <row r="6" spans="1:14" s="18" customFormat="1" ht="16">
      <c r="A6" s="257"/>
      <c r="B6" s="264" t="s">
        <v>156</v>
      </c>
      <c r="C6" s="259">
        <v>0</v>
      </c>
      <c r="D6" s="265">
        <f>C6*15%</f>
        <v>0</v>
      </c>
      <c r="E6" s="265">
        <f>D6+C6</f>
        <v>0</v>
      </c>
      <c r="F6" s="190">
        <v>8.8699999999999992</v>
      </c>
      <c r="G6" s="190" t="e">
        <f>#REF!*15%</f>
        <v>#REF!</v>
      </c>
      <c r="H6" s="190" t="e">
        <f>G6+#REF!</f>
        <v>#REF!</v>
      </c>
      <c r="I6" s="261">
        <v>1</v>
      </c>
      <c r="J6" s="212" t="e">
        <f>#REF!*1.15</f>
        <v>#REF!</v>
      </c>
      <c r="K6" s="187">
        <f>F6*6/100+F6</f>
        <v>9.4021999999999988</v>
      </c>
      <c r="L6" s="209">
        <f>K6*4.8/100+K6</f>
        <v>9.8535055999999983</v>
      </c>
      <c r="M6" s="348">
        <f>(L6*5.3%)+L6</f>
        <v>10.375741396799999</v>
      </c>
      <c r="N6" s="347">
        <f>M6*4.9/100+M6</f>
        <v>10.884152725243199</v>
      </c>
    </row>
    <row r="7" spans="1:14" s="18" customFormat="1" ht="16">
      <c r="A7" s="257"/>
      <c r="B7" s="264" t="s">
        <v>119</v>
      </c>
      <c r="C7" s="259">
        <v>10.228318496550001</v>
      </c>
      <c r="D7" s="265">
        <f>C7*15%</f>
        <v>1.5342477744825</v>
      </c>
      <c r="E7" s="265">
        <f>D7+C7</f>
        <v>11.762566271032501</v>
      </c>
      <c r="F7" s="190">
        <v>11.88</v>
      </c>
      <c r="G7" s="190" t="e">
        <f>#REF!*15%</f>
        <v>#REF!</v>
      </c>
      <c r="H7" s="190" t="e">
        <f>G7+#REF!</f>
        <v>#REF!</v>
      </c>
      <c r="I7" s="261" t="e">
        <f>(#REF!-C7)/C7</f>
        <v>#REF!</v>
      </c>
      <c r="J7" s="212" t="e">
        <f>#REF!*1.15</f>
        <v>#REF!</v>
      </c>
      <c r="K7" s="187">
        <f t="shared" ref="K7:K49" si="0">F7*6/100+F7</f>
        <v>12.5928</v>
      </c>
      <c r="L7" s="209">
        <f t="shared" ref="L7:L9" si="1">K7*4.8/100+K7</f>
        <v>13.1972544</v>
      </c>
      <c r="M7" s="348">
        <f t="shared" ref="M7:M49" si="2">(L7*5.3%)+L7</f>
        <v>13.896708883200001</v>
      </c>
      <c r="N7" s="347">
        <f t="shared" ref="N7:N9" si="3">M7*4.9/100+M7</f>
        <v>14.577647618476801</v>
      </c>
    </row>
    <row r="8" spans="1:14" s="18" customFormat="1" ht="16">
      <c r="A8" s="257"/>
      <c r="B8" s="264" t="s">
        <v>118</v>
      </c>
      <c r="C8" s="259">
        <v>13.987107343125</v>
      </c>
      <c r="D8" s="265">
        <f>C8*15%</f>
        <v>2.0980661014687501</v>
      </c>
      <c r="E8" s="265">
        <f>D8+C8</f>
        <v>16.08517344459375</v>
      </c>
      <c r="F8" s="190">
        <v>16</v>
      </c>
      <c r="G8" s="190" t="e">
        <f>#REF!*15%</f>
        <v>#REF!</v>
      </c>
      <c r="H8" s="190" t="e">
        <f>G8+#REF!</f>
        <v>#REF!</v>
      </c>
      <c r="I8" s="261" t="e">
        <f>(#REF!-C8)/C8</f>
        <v>#REF!</v>
      </c>
      <c r="J8" s="212" t="e">
        <f>#REF!*1.15</f>
        <v>#REF!</v>
      </c>
      <c r="K8" s="187">
        <f t="shared" si="0"/>
        <v>16.96</v>
      </c>
      <c r="L8" s="209">
        <f t="shared" si="1"/>
        <v>17.774080000000001</v>
      </c>
      <c r="M8" s="348">
        <f t="shared" si="2"/>
        <v>18.716106240000002</v>
      </c>
      <c r="N8" s="347">
        <f t="shared" si="3"/>
        <v>19.633195445760002</v>
      </c>
    </row>
    <row r="9" spans="1:14" s="9" customFormat="1" ht="15.5">
      <c r="A9" s="247"/>
      <c r="B9" s="264" t="s">
        <v>158</v>
      </c>
      <c r="C9" s="263"/>
      <c r="D9" s="250"/>
      <c r="E9" s="250"/>
      <c r="F9" s="190">
        <v>59.13</v>
      </c>
      <c r="G9" s="252"/>
      <c r="H9" s="252"/>
      <c r="I9" s="261">
        <v>1</v>
      </c>
      <c r="J9" s="212" t="e">
        <f>#REF!*1.15</f>
        <v>#REF!</v>
      </c>
      <c r="K9" s="187">
        <f t="shared" si="0"/>
        <v>62.677800000000005</v>
      </c>
      <c r="L9" s="209">
        <f t="shared" si="1"/>
        <v>65.686334400000007</v>
      </c>
      <c r="M9" s="348">
        <f t="shared" si="2"/>
        <v>69.16771012320001</v>
      </c>
      <c r="N9" s="347">
        <f t="shared" si="3"/>
        <v>72.556927919236813</v>
      </c>
    </row>
    <row r="10" spans="1:14" s="18" customFormat="1" ht="16">
      <c r="A10" s="257">
        <v>2.2000000000000002</v>
      </c>
      <c r="B10" s="258" t="s">
        <v>132</v>
      </c>
      <c r="C10" s="259"/>
      <c r="D10" s="260"/>
      <c r="E10" s="260"/>
      <c r="F10" s="190"/>
      <c r="G10" s="186"/>
      <c r="H10" s="186"/>
      <c r="I10" s="261"/>
      <c r="J10" s="212"/>
      <c r="K10" s="187"/>
      <c r="L10" s="209"/>
      <c r="M10" s="348"/>
      <c r="N10" s="347"/>
    </row>
    <row r="11" spans="1:14" s="9" customFormat="1" ht="15.5">
      <c r="A11" s="247"/>
      <c r="B11" s="248"/>
      <c r="C11" s="263"/>
      <c r="D11" s="250"/>
      <c r="E11" s="250"/>
      <c r="F11" s="190"/>
      <c r="G11" s="252"/>
      <c r="H11" s="252"/>
      <c r="I11" s="261"/>
      <c r="J11" s="212"/>
      <c r="K11" s="187"/>
      <c r="L11" s="209"/>
      <c r="M11" s="346"/>
      <c r="N11" s="347"/>
    </row>
    <row r="12" spans="1:14" s="9" customFormat="1" ht="15.5">
      <c r="A12" s="247"/>
      <c r="B12" s="264" t="s">
        <v>156</v>
      </c>
      <c r="C12" s="259">
        <v>0</v>
      </c>
      <c r="D12" s="250">
        <f>C12*15%</f>
        <v>0</v>
      </c>
      <c r="E12" s="250">
        <f>D12+C12</f>
        <v>0</v>
      </c>
      <c r="F12" s="190">
        <v>8.8699999999999992</v>
      </c>
      <c r="G12" s="252" t="e">
        <f>#REF!*15%</f>
        <v>#REF!</v>
      </c>
      <c r="H12" s="252" t="e">
        <f>G12+#REF!</f>
        <v>#REF!</v>
      </c>
      <c r="I12" s="261">
        <v>1</v>
      </c>
      <c r="J12" s="212" t="e">
        <f>#REF!*1.15</f>
        <v>#REF!</v>
      </c>
      <c r="K12" s="187">
        <f t="shared" si="0"/>
        <v>9.4021999999999988</v>
      </c>
      <c r="L12" s="209">
        <f>K12*4.8/100+K12</f>
        <v>9.8535055999999983</v>
      </c>
      <c r="M12" s="348">
        <f t="shared" si="2"/>
        <v>10.375741396799999</v>
      </c>
      <c r="N12" s="347">
        <f>M12*4.9/100+M12</f>
        <v>10.884152725243199</v>
      </c>
    </row>
    <row r="13" spans="1:14" s="18" customFormat="1" ht="16">
      <c r="A13" s="257"/>
      <c r="B13" s="264" t="s">
        <v>157</v>
      </c>
      <c r="C13" s="259">
        <v>10.228318496550001</v>
      </c>
      <c r="D13" s="265">
        <v>1.5342477744825</v>
      </c>
      <c r="E13" s="265">
        <v>11.762566271032501</v>
      </c>
      <c r="F13" s="190">
        <v>11.88</v>
      </c>
      <c r="G13" s="190">
        <v>1.6569875964411003</v>
      </c>
      <c r="H13" s="190">
        <v>12.703571572715102</v>
      </c>
      <c r="I13" s="261">
        <v>8.0000000000000113E-2</v>
      </c>
      <c r="J13" s="212">
        <v>12.703571572715102</v>
      </c>
      <c r="K13" s="187">
        <f t="shared" si="0"/>
        <v>12.5928</v>
      </c>
      <c r="L13" s="209">
        <f t="shared" ref="L13:L15" si="4">K13*4.8/100+K13</f>
        <v>13.1972544</v>
      </c>
      <c r="M13" s="348">
        <f t="shared" si="2"/>
        <v>13.896708883200001</v>
      </c>
      <c r="N13" s="347">
        <f t="shared" ref="N13:N15" si="5">M13*4.9/100+M13</f>
        <v>14.577647618476801</v>
      </c>
    </row>
    <row r="14" spans="1:14" s="18" customFormat="1" ht="16">
      <c r="A14" s="257"/>
      <c r="B14" s="264" t="s">
        <v>118</v>
      </c>
      <c r="C14" s="259">
        <v>13.987107343125</v>
      </c>
      <c r="D14" s="265">
        <v>2.0980661014687501</v>
      </c>
      <c r="E14" s="265">
        <v>16.08517344459375</v>
      </c>
      <c r="F14" s="190">
        <v>16</v>
      </c>
      <c r="G14" s="190">
        <v>3.3149999999999999</v>
      </c>
      <c r="H14" s="190">
        <v>25.415000000000003</v>
      </c>
      <c r="I14" s="261">
        <v>0.58002648137698631</v>
      </c>
      <c r="J14" s="212">
        <v>25.414999999999999</v>
      </c>
      <c r="K14" s="187">
        <f t="shared" si="0"/>
        <v>16.96</v>
      </c>
      <c r="L14" s="209">
        <f t="shared" si="4"/>
        <v>17.774080000000001</v>
      </c>
      <c r="M14" s="348">
        <f t="shared" si="2"/>
        <v>18.716106240000002</v>
      </c>
      <c r="N14" s="347">
        <f t="shared" si="5"/>
        <v>19.633195445760002</v>
      </c>
    </row>
    <row r="15" spans="1:14" s="18" customFormat="1" ht="16">
      <c r="A15" s="257"/>
      <c r="B15" s="264" t="s">
        <v>158</v>
      </c>
      <c r="C15" s="259"/>
      <c r="D15" s="260"/>
      <c r="E15" s="260"/>
      <c r="F15" s="190">
        <v>59.13</v>
      </c>
      <c r="G15" s="186"/>
      <c r="H15" s="186"/>
      <c r="I15" s="261">
        <v>1</v>
      </c>
      <c r="J15" s="212">
        <v>63.249999999999993</v>
      </c>
      <c r="K15" s="187">
        <f t="shared" si="0"/>
        <v>62.677800000000005</v>
      </c>
      <c r="L15" s="209">
        <f t="shared" si="4"/>
        <v>65.686334400000007</v>
      </c>
      <c r="M15" s="348">
        <f t="shared" si="2"/>
        <v>69.16771012320001</v>
      </c>
      <c r="N15" s="347">
        <f t="shared" si="5"/>
        <v>72.556927919236813</v>
      </c>
    </row>
    <row r="16" spans="1:14" s="18" customFormat="1" ht="16">
      <c r="A16" s="257">
        <v>2.2999999999999998</v>
      </c>
      <c r="B16" s="258" t="s">
        <v>101</v>
      </c>
      <c r="C16" s="259"/>
      <c r="D16" s="260"/>
      <c r="E16" s="260"/>
      <c r="F16" s="186"/>
      <c r="G16" s="186"/>
      <c r="H16" s="186"/>
      <c r="I16" s="261"/>
      <c r="J16" s="212"/>
      <c r="K16" s="187"/>
      <c r="L16" s="209"/>
      <c r="M16" s="348"/>
      <c r="N16" s="347"/>
    </row>
    <row r="17" spans="1:14" s="9" customFormat="1" ht="15.5">
      <c r="A17" s="247"/>
      <c r="B17" s="248"/>
      <c r="C17" s="263"/>
      <c r="D17" s="250"/>
      <c r="E17" s="250"/>
      <c r="F17" s="186"/>
      <c r="G17" s="252"/>
      <c r="H17" s="252"/>
      <c r="I17" s="261"/>
      <c r="J17" s="212"/>
      <c r="K17" s="187"/>
      <c r="L17" s="209"/>
      <c r="M17" s="348"/>
      <c r="N17" s="347"/>
    </row>
    <row r="18" spans="1:14" s="9" customFormat="1" ht="15.5">
      <c r="A18" s="247"/>
      <c r="B18" s="264" t="s">
        <v>116</v>
      </c>
      <c r="C18" s="263"/>
      <c r="D18" s="250"/>
      <c r="E18" s="250"/>
      <c r="F18" s="186" t="s">
        <v>166</v>
      </c>
      <c r="G18" s="252"/>
      <c r="H18" s="252"/>
      <c r="I18" s="261"/>
      <c r="J18" s="212"/>
      <c r="K18" s="187" t="s">
        <v>166</v>
      </c>
      <c r="L18" s="209" t="s">
        <v>166</v>
      </c>
      <c r="M18" s="349" t="s">
        <v>166</v>
      </c>
      <c r="N18" s="349" t="s">
        <v>166</v>
      </c>
    </row>
    <row r="19" spans="1:14" s="18" customFormat="1" ht="16">
      <c r="A19" s="257"/>
      <c r="B19" s="264" t="s">
        <v>119</v>
      </c>
      <c r="C19" s="259">
        <v>10.228318496550001</v>
      </c>
      <c r="D19" s="265">
        <f>C19*15%</f>
        <v>1.5342477744825</v>
      </c>
      <c r="E19" s="265">
        <f>D19+C19</f>
        <v>11.762566271032501</v>
      </c>
      <c r="F19" s="190">
        <v>11.88</v>
      </c>
      <c r="G19" s="190" t="e">
        <f>#REF!*15%</f>
        <v>#REF!</v>
      </c>
      <c r="H19" s="190" t="e">
        <f>G19+#REF!</f>
        <v>#REF!</v>
      </c>
      <c r="I19" s="261" t="e">
        <f>(#REF!-C19)/C19</f>
        <v>#REF!</v>
      </c>
      <c r="J19" s="212" t="e">
        <f>#REF!*1.15</f>
        <v>#REF!</v>
      </c>
      <c r="K19" s="187">
        <f t="shared" si="0"/>
        <v>12.5928</v>
      </c>
      <c r="L19" s="209">
        <f>K19*4.8/100+K19</f>
        <v>13.1972544</v>
      </c>
      <c r="M19" s="348">
        <f t="shared" si="2"/>
        <v>13.896708883200001</v>
      </c>
      <c r="N19" s="347">
        <f t="shared" ref="N19:N49" si="6">M19*4.9/100+M19</f>
        <v>14.577647618476801</v>
      </c>
    </row>
    <row r="20" spans="1:14" s="9" customFormat="1" ht="15.5">
      <c r="A20" s="247"/>
      <c r="B20" s="264" t="s">
        <v>118</v>
      </c>
      <c r="C20" s="259">
        <v>13.987107343125</v>
      </c>
      <c r="D20" s="265">
        <v>2.0980661014687501</v>
      </c>
      <c r="E20" s="265">
        <v>16.08517344459375</v>
      </c>
      <c r="F20" s="190">
        <v>16</v>
      </c>
      <c r="G20" s="190" t="e">
        <f>#REF!*15%</f>
        <v>#REF!</v>
      </c>
      <c r="H20" s="190" t="e">
        <f>G20+#REF!</f>
        <v>#REF!</v>
      </c>
      <c r="I20" s="261" t="e">
        <f>(#REF!-C20)/C20</f>
        <v>#REF!</v>
      </c>
      <c r="J20" s="212" t="e">
        <f>#REF!*1.15</f>
        <v>#REF!</v>
      </c>
      <c r="K20" s="187">
        <f t="shared" si="0"/>
        <v>16.96</v>
      </c>
      <c r="L20" s="209">
        <f t="shared" ref="L20:L21" si="7">K20*4.8/100+K20</f>
        <v>17.774080000000001</v>
      </c>
      <c r="M20" s="348">
        <f t="shared" si="2"/>
        <v>18.716106240000002</v>
      </c>
      <c r="N20" s="347">
        <f t="shared" si="6"/>
        <v>19.633195445760002</v>
      </c>
    </row>
    <row r="21" spans="1:14" s="9" customFormat="1" ht="15.5">
      <c r="A21" s="247"/>
      <c r="B21" s="264" t="s">
        <v>117</v>
      </c>
      <c r="C21" s="259">
        <v>0</v>
      </c>
      <c r="D21" s="260"/>
      <c r="E21" s="260"/>
      <c r="F21" s="190">
        <v>59.13</v>
      </c>
      <c r="G21" s="252"/>
      <c r="H21" s="252"/>
      <c r="I21" s="261"/>
      <c r="J21" s="212"/>
      <c r="K21" s="187">
        <f t="shared" si="0"/>
        <v>62.677800000000005</v>
      </c>
      <c r="L21" s="209">
        <f t="shared" si="7"/>
        <v>65.686334400000007</v>
      </c>
      <c r="M21" s="348">
        <f t="shared" si="2"/>
        <v>69.16771012320001</v>
      </c>
      <c r="N21" s="347">
        <f t="shared" si="6"/>
        <v>72.556927919236813</v>
      </c>
    </row>
    <row r="22" spans="1:14" s="9" customFormat="1" ht="15.5">
      <c r="A22" s="247"/>
      <c r="B22" s="264"/>
      <c r="C22" s="259"/>
      <c r="D22" s="260"/>
      <c r="E22" s="260"/>
      <c r="F22" s="190"/>
      <c r="G22" s="252"/>
      <c r="H22" s="252"/>
      <c r="I22" s="261"/>
      <c r="J22" s="212"/>
      <c r="K22" s="187"/>
      <c r="L22" s="209"/>
      <c r="M22" s="348"/>
      <c r="N22" s="347"/>
    </row>
    <row r="23" spans="1:14" s="18" customFormat="1" ht="29">
      <c r="A23" s="257">
        <v>2.4</v>
      </c>
      <c r="B23" s="267" t="s">
        <v>152</v>
      </c>
      <c r="C23" s="259"/>
      <c r="D23" s="260"/>
      <c r="E23" s="260"/>
      <c r="F23" s="186"/>
      <c r="G23" s="186"/>
      <c r="H23" s="186"/>
      <c r="I23" s="261"/>
      <c r="J23" s="212"/>
      <c r="K23" s="187"/>
      <c r="L23" s="209"/>
      <c r="M23" s="348"/>
      <c r="N23" s="347"/>
    </row>
    <row r="24" spans="1:14" s="9" customFormat="1" ht="15.5">
      <c r="A24" s="247"/>
      <c r="B24" s="248"/>
      <c r="C24" s="263"/>
      <c r="D24" s="250"/>
      <c r="E24" s="250"/>
      <c r="F24" s="186"/>
      <c r="G24" s="252"/>
      <c r="H24" s="252"/>
      <c r="I24" s="261"/>
      <c r="J24" s="212"/>
      <c r="K24" s="187"/>
      <c r="L24" s="209"/>
      <c r="M24" s="348"/>
      <c r="N24" s="347"/>
    </row>
    <row r="25" spans="1:14" s="18" customFormat="1" ht="16">
      <c r="A25" s="257"/>
      <c r="B25" s="264" t="s">
        <v>34</v>
      </c>
      <c r="C25" s="259">
        <v>11.74</v>
      </c>
      <c r="D25" s="265">
        <f>C25*15%</f>
        <v>1.7609999999999999</v>
      </c>
      <c r="E25" s="265">
        <f>D25+C25</f>
        <v>13.500999999999999</v>
      </c>
      <c r="F25" s="190">
        <v>13.88</v>
      </c>
      <c r="G25" s="190" t="e">
        <f>#REF!*15%</f>
        <v>#REF!</v>
      </c>
      <c r="H25" s="190" t="e">
        <f>G25+#REF!</f>
        <v>#REF!</v>
      </c>
      <c r="I25" s="261" t="e">
        <f>(#REF!-C25)/C25</f>
        <v>#REF!</v>
      </c>
      <c r="J25" s="212" t="e">
        <f>#REF!*1.15</f>
        <v>#REF!</v>
      </c>
      <c r="K25" s="187">
        <f t="shared" si="0"/>
        <v>14.712800000000001</v>
      </c>
      <c r="L25" s="209">
        <f>K25*4.8/100+K25+0.07</f>
        <v>15.489014400000002</v>
      </c>
      <c r="M25" s="348">
        <f t="shared" si="2"/>
        <v>16.309932163200003</v>
      </c>
      <c r="N25" s="347">
        <f t="shared" si="6"/>
        <v>17.109118839196803</v>
      </c>
    </row>
    <row r="26" spans="1:14" s="18" customFormat="1" ht="16">
      <c r="A26" s="257"/>
      <c r="B26" s="264" t="s">
        <v>158</v>
      </c>
      <c r="C26" s="259">
        <v>0</v>
      </c>
      <c r="D26" s="260"/>
      <c r="E26" s="260"/>
      <c r="F26" s="190">
        <v>98.55</v>
      </c>
      <c r="G26" s="190"/>
      <c r="H26" s="190"/>
      <c r="I26" s="261"/>
      <c r="J26" s="212"/>
      <c r="K26" s="187">
        <f t="shared" si="0"/>
        <v>104.46299999999999</v>
      </c>
      <c r="L26" s="209">
        <f>K26*4.8/100+K26</f>
        <v>109.47722399999999</v>
      </c>
      <c r="M26" s="348">
        <f t="shared" si="2"/>
        <v>115.27951687199999</v>
      </c>
      <c r="N26" s="347">
        <f t="shared" si="6"/>
        <v>120.92821319872799</v>
      </c>
    </row>
    <row r="27" spans="1:14" s="18" customFormat="1" ht="11.25" customHeight="1">
      <c r="A27" s="257"/>
      <c r="B27" s="268"/>
      <c r="C27" s="268"/>
      <c r="D27" s="268"/>
      <c r="E27" s="268"/>
      <c r="F27" s="191"/>
      <c r="G27" s="186"/>
      <c r="H27" s="186"/>
      <c r="I27" s="261" t="e">
        <f>(#REF!-C26)/C26</f>
        <v>#REF!</v>
      </c>
      <c r="J27" s="212" t="e">
        <f>#REF!*1.15</f>
        <v>#REF!</v>
      </c>
      <c r="K27" s="187"/>
      <c r="L27" s="209"/>
      <c r="M27" s="348"/>
      <c r="N27" s="347"/>
    </row>
    <row r="28" spans="1:14" s="18" customFormat="1" ht="34.5" customHeight="1">
      <c r="A28" s="257">
        <v>2.5</v>
      </c>
      <c r="B28" s="258" t="s">
        <v>154</v>
      </c>
      <c r="C28" s="259"/>
      <c r="D28" s="260"/>
      <c r="E28" s="260"/>
      <c r="F28" s="186"/>
      <c r="G28" s="186"/>
      <c r="H28" s="186"/>
      <c r="I28" s="261"/>
      <c r="J28" s="212"/>
      <c r="K28" s="187"/>
      <c r="L28" s="209"/>
      <c r="M28" s="348"/>
      <c r="N28" s="347"/>
    </row>
    <row r="29" spans="1:14" s="9" customFormat="1" ht="15.5">
      <c r="A29" s="247"/>
      <c r="B29" s="248"/>
      <c r="C29" s="263"/>
      <c r="D29" s="250"/>
      <c r="E29" s="250"/>
      <c r="F29" s="186"/>
      <c r="G29" s="252"/>
      <c r="H29" s="252"/>
      <c r="I29" s="261"/>
      <c r="J29" s="212"/>
      <c r="K29" s="187"/>
      <c r="L29" s="209"/>
      <c r="M29" s="348"/>
      <c r="N29" s="347"/>
    </row>
    <row r="30" spans="1:14" s="18" customFormat="1" ht="16">
      <c r="A30" s="257"/>
      <c r="B30" s="264" t="s">
        <v>34</v>
      </c>
      <c r="C30" s="259">
        <v>11.735453979999999</v>
      </c>
      <c r="D30" s="265">
        <f>C30*15%</f>
        <v>1.7603180969999999</v>
      </c>
      <c r="E30" s="265">
        <f>D30+C30</f>
        <v>13.495772076999998</v>
      </c>
      <c r="F30" s="190">
        <v>13.88</v>
      </c>
      <c r="G30" s="190" t="e">
        <f>#REF!*15%</f>
        <v>#REF!</v>
      </c>
      <c r="H30" s="190" t="e">
        <f>G30+#REF!</f>
        <v>#REF!</v>
      </c>
      <c r="I30" s="261" t="e">
        <f>(#REF!-C30)/C30</f>
        <v>#REF!</v>
      </c>
      <c r="J30" s="212" t="e">
        <f>#REF!*1.15</f>
        <v>#REF!</v>
      </c>
      <c r="K30" s="187">
        <f>F30*6/100+F30</f>
        <v>14.712800000000001</v>
      </c>
      <c r="L30" s="209">
        <f>K30*4.8/100+K30+0.07</f>
        <v>15.489014400000002</v>
      </c>
      <c r="M30" s="348">
        <f t="shared" si="2"/>
        <v>16.309932163200003</v>
      </c>
      <c r="N30" s="347">
        <f t="shared" si="6"/>
        <v>17.109118839196803</v>
      </c>
    </row>
    <row r="31" spans="1:14" s="18" customFormat="1" ht="20.149999999999999" customHeight="1">
      <c r="A31" s="269"/>
      <c r="B31" s="264" t="s">
        <v>117</v>
      </c>
      <c r="C31" s="259">
        <v>0</v>
      </c>
      <c r="D31" s="265"/>
      <c r="E31" s="265"/>
      <c r="F31" s="190">
        <v>98.55</v>
      </c>
      <c r="G31" s="186"/>
      <c r="H31" s="186"/>
      <c r="I31" s="261"/>
      <c r="J31" s="212"/>
      <c r="K31" s="187">
        <f>F31*6/100+F31</f>
        <v>104.46299999999999</v>
      </c>
      <c r="L31" s="209">
        <f>K31*4.8/100+K31</f>
        <v>109.47722399999999</v>
      </c>
      <c r="M31" s="348">
        <f t="shared" si="2"/>
        <v>115.27951687199999</v>
      </c>
      <c r="N31" s="347">
        <f t="shared" si="6"/>
        <v>120.92821319872799</v>
      </c>
    </row>
    <row r="32" spans="1:14" s="18" customFormat="1" ht="14.5" customHeight="1">
      <c r="A32" s="269"/>
      <c r="B32" s="264"/>
      <c r="C32" s="259"/>
      <c r="D32" s="265"/>
      <c r="E32" s="265"/>
      <c r="F32" s="190"/>
      <c r="G32" s="186"/>
      <c r="H32" s="186"/>
      <c r="I32" s="261"/>
      <c r="J32" s="212"/>
      <c r="K32" s="187"/>
      <c r="L32" s="209"/>
      <c r="M32" s="348"/>
      <c r="N32" s="347"/>
    </row>
    <row r="33" spans="1:14" s="18" customFormat="1" ht="16">
      <c r="A33" s="257">
        <v>2.6</v>
      </c>
      <c r="B33" s="270" t="s">
        <v>155</v>
      </c>
      <c r="C33" s="259"/>
      <c r="D33" s="260"/>
      <c r="E33" s="260"/>
      <c r="F33" s="186"/>
      <c r="G33" s="186"/>
      <c r="H33" s="186"/>
      <c r="I33" s="261"/>
      <c r="J33" s="212"/>
      <c r="K33" s="187"/>
      <c r="L33" s="209"/>
      <c r="M33" s="348"/>
      <c r="N33" s="347"/>
    </row>
    <row r="34" spans="1:14" s="9" customFormat="1" ht="15.5">
      <c r="A34" s="247"/>
      <c r="B34" s="271"/>
      <c r="C34" s="263"/>
      <c r="D34" s="250"/>
      <c r="E34" s="250"/>
      <c r="F34" s="186"/>
      <c r="G34" s="252"/>
      <c r="H34" s="252"/>
      <c r="I34" s="261"/>
      <c r="J34" s="212"/>
      <c r="K34" s="187"/>
      <c r="L34" s="209"/>
      <c r="M34" s="348"/>
      <c r="N34" s="347"/>
    </row>
    <row r="35" spans="1:14" s="18" customFormat="1" ht="16">
      <c r="A35" s="257"/>
      <c r="B35" s="264" t="s">
        <v>34</v>
      </c>
      <c r="C35" s="259">
        <v>11.735453979999999</v>
      </c>
      <c r="D35" s="265">
        <f>C35*15%</f>
        <v>1.7603180969999999</v>
      </c>
      <c r="E35" s="265">
        <f>D35+C35</f>
        <v>13.495772076999998</v>
      </c>
      <c r="F35" s="190">
        <v>13.62</v>
      </c>
      <c r="G35" s="190" t="e">
        <f>#REF!*15%</f>
        <v>#REF!</v>
      </c>
      <c r="H35" s="190" t="e">
        <f>G35+#REF!</f>
        <v>#REF!</v>
      </c>
      <c r="I35" s="261" t="e">
        <f>(#REF!-C35)/C35</f>
        <v>#REF!</v>
      </c>
      <c r="J35" s="212" t="e">
        <f>#REF!*1.15</f>
        <v>#REF!</v>
      </c>
      <c r="K35" s="187">
        <f t="shared" si="0"/>
        <v>14.437199999999999</v>
      </c>
      <c r="L35" s="209">
        <f>K35*4.8/100+K35</f>
        <v>15.130185599999999</v>
      </c>
      <c r="M35" s="348">
        <f t="shared" si="2"/>
        <v>15.9320854368</v>
      </c>
      <c r="N35" s="347">
        <f t="shared" si="6"/>
        <v>16.712757623203199</v>
      </c>
    </row>
    <row r="36" spans="1:14" s="18" customFormat="1" ht="16">
      <c r="A36" s="257"/>
      <c r="B36" s="264"/>
      <c r="C36" s="259"/>
      <c r="D36" s="265"/>
      <c r="E36" s="265"/>
      <c r="F36" s="190"/>
      <c r="G36" s="190"/>
      <c r="H36" s="190"/>
      <c r="I36" s="261"/>
      <c r="J36" s="212"/>
      <c r="K36" s="187"/>
      <c r="L36" s="209"/>
      <c r="M36" s="348"/>
      <c r="N36" s="347"/>
    </row>
    <row r="37" spans="1:14" s="18" customFormat="1" ht="33" customHeight="1">
      <c r="A37" s="257">
        <v>2.7</v>
      </c>
      <c r="B37" s="258" t="s">
        <v>164</v>
      </c>
      <c r="C37" s="259"/>
      <c r="D37" s="260"/>
      <c r="E37" s="260"/>
      <c r="F37" s="186"/>
      <c r="G37" s="186"/>
      <c r="H37" s="186"/>
      <c r="I37" s="261"/>
      <c r="J37" s="212" t="e">
        <f>#REF!*1.15</f>
        <v>#REF!</v>
      </c>
      <c r="K37" s="187"/>
      <c r="L37" s="209"/>
      <c r="M37" s="348"/>
      <c r="N37" s="347"/>
    </row>
    <row r="38" spans="1:14" s="9" customFormat="1" ht="15.5">
      <c r="A38" s="247"/>
      <c r="B38" s="248"/>
      <c r="C38" s="263"/>
      <c r="D38" s="250"/>
      <c r="E38" s="250"/>
      <c r="F38" s="186"/>
      <c r="G38" s="252"/>
      <c r="H38" s="252"/>
      <c r="I38" s="261"/>
      <c r="J38" s="212" t="e">
        <f>#REF!*1.15</f>
        <v>#REF!</v>
      </c>
      <c r="K38" s="187"/>
      <c r="L38" s="209"/>
      <c r="M38" s="348"/>
      <c r="N38" s="347"/>
    </row>
    <row r="39" spans="1:14" s="18" customFormat="1" ht="16">
      <c r="A39" s="257"/>
      <c r="B39" s="264" t="s">
        <v>120</v>
      </c>
      <c r="C39" s="259">
        <v>12.204633999999999</v>
      </c>
      <c r="D39" s="265">
        <f>C39*15%</f>
        <v>1.8306950999999998</v>
      </c>
      <c r="E39" s="265">
        <f>D39+C39</f>
        <v>14.035329099999998</v>
      </c>
      <c r="F39" s="190">
        <v>15.37</v>
      </c>
      <c r="G39" s="190" t="e">
        <f>#REF!*15%</f>
        <v>#REF!</v>
      </c>
      <c r="H39" s="190" t="e">
        <f>G39+#REF!</f>
        <v>#REF!</v>
      </c>
      <c r="I39" s="261" t="e">
        <f>(#REF!-C39)/C39</f>
        <v>#REF!</v>
      </c>
      <c r="J39" s="212" t="e">
        <f>#REF!*1.15</f>
        <v>#REF!</v>
      </c>
      <c r="K39" s="187">
        <f>F39*8.5/100+F39</f>
        <v>16.676449999999999</v>
      </c>
      <c r="L39" s="209">
        <f>K39*4.8/100+K39</f>
        <v>17.476919599999999</v>
      </c>
      <c r="M39" s="348">
        <f t="shared" si="2"/>
        <v>18.403196338799997</v>
      </c>
      <c r="N39" s="347">
        <f t="shared" si="6"/>
        <v>19.304952959401199</v>
      </c>
    </row>
    <row r="40" spans="1:14" s="18" customFormat="1" ht="16">
      <c r="A40" s="257"/>
      <c r="B40" s="264" t="s">
        <v>121</v>
      </c>
      <c r="C40" s="259">
        <v>15.203544988500001</v>
      </c>
      <c r="D40" s="265">
        <f>C40*15%</f>
        <v>2.280531748275</v>
      </c>
      <c r="E40" s="265">
        <f>D40+C40</f>
        <v>17.484076736775002</v>
      </c>
      <c r="F40" s="190">
        <v>30.74</v>
      </c>
      <c r="G40" s="190" t="e">
        <f>#REF!*15%</f>
        <v>#REF!</v>
      </c>
      <c r="H40" s="190" t="e">
        <f>G40+#REF!</f>
        <v>#REF!</v>
      </c>
      <c r="I40" s="261" t="e">
        <f>(#REF!-C40)/C40</f>
        <v>#REF!</v>
      </c>
      <c r="J40" s="212" t="e">
        <f>#REF!*1.15</f>
        <v>#REF!</v>
      </c>
      <c r="K40" s="187">
        <f t="shared" ref="K40:K41" si="8">F40*8.5/100+F40</f>
        <v>33.352899999999998</v>
      </c>
      <c r="L40" s="209">
        <f t="shared" ref="L40:L41" si="9">K40*4.8/100+K40</f>
        <v>34.953839199999997</v>
      </c>
      <c r="M40" s="348">
        <f t="shared" si="2"/>
        <v>36.806392677599995</v>
      </c>
      <c r="N40" s="347">
        <f t="shared" si="6"/>
        <v>38.609905918802397</v>
      </c>
    </row>
    <row r="41" spans="1:14" s="158" customFormat="1" ht="15.75" customHeight="1">
      <c r="A41" s="272"/>
      <c r="B41" s="264" t="s">
        <v>158</v>
      </c>
      <c r="C41" s="259">
        <v>0</v>
      </c>
      <c r="D41" s="265">
        <f>C41*15%</f>
        <v>0</v>
      </c>
      <c r="E41" s="265">
        <f>D41+C41</f>
        <v>0</v>
      </c>
      <c r="F41" s="190">
        <v>138.28</v>
      </c>
      <c r="G41" s="190" t="e">
        <f>#REF!*15%</f>
        <v>#REF!</v>
      </c>
      <c r="H41" s="190" t="e">
        <f>G41+#REF!</f>
        <v>#REF!</v>
      </c>
      <c r="I41" s="261" t="e">
        <f>(#REF!-C41)/C41</f>
        <v>#REF!</v>
      </c>
      <c r="J41" s="212" t="e">
        <f>#REF!*1.15</f>
        <v>#REF!</v>
      </c>
      <c r="K41" s="187">
        <f t="shared" si="8"/>
        <v>150.03380000000001</v>
      </c>
      <c r="L41" s="209">
        <f t="shared" si="9"/>
        <v>157.2354224</v>
      </c>
      <c r="M41" s="348">
        <f t="shared" si="2"/>
        <v>165.5688997872</v>
      </c>
      <c r="N41" s="347">
        <f t="shared" si="6"/>
        <v>173.6817758767728</v>
      </c>
    </row>
    <row r="42" spans="1:14" s="158" customFormat="1" ht="15.5">
      <c r="A42" s="272"/>
      <c r="B42" s="248"/>
      <c r="C42" s="263"/>
      <c r="D42" s="250"/>
      <c r="E42" s="250"/>
      <c r="F42" s="186"/>
      <c r="G42" s="252"/>
      <c r="H42" s="252"/>
      <c r="I42" s="261"/>
      <c r="J42" s="212" t="e">
        <f>#REF!*1.15</f>
        <v>#REF!</v>
      </c>
      <c r="K42" s="187"/>
      <c r="L42" s="209"/>
      <c r="M42" s="348"/>
      <c r="N42" s="347"/>
    </row>
    <row r="43" spans="1:14" s="18" customFormat="1" ht="16">
      <c r="A43" s="257">
        <v>2.8</v>
      </c>
      <c r="B43" s="258" t="s">
        <v>0</v>
      </c>
      <c r="C43" s="259"/>
      <c r="D43" s="260"/>
      <c r="E43" s="260"/>
      <c r="F43" s="186"/>
      <c r="G43" s="186"/>
      <c r="H43" s="186"/>
      <c r="I43" s="261"/>
      <c r="J43" s="212" t="e">
        <f>#REF!*1.15</f>
        <v>#REF!</v>
      </c>
      <c r="K43" s="187"/>
      <c r="L43" s="209"/>
      <c r="M43" s="348"/>
      <c r="N43" s="347"/>
    </row>
    <row r="44" spans="1:14" s="9" customFormat="1" ht="15.5">
      <c r="A44" s="247"/>
      <c r="B44" s="248"/>
      <c r="C44" s="263"/>
      <c r="D44" s="250"/>
      <c r="E44" s="250"/>
      <c r="F44" s="186"/>
      <c r="G44" s="252"/>
      <c r="H44" s="252"/>
      <c r="I44" s="261"/>
      <c r="J44" s="212" t="e">
        <f>#REF!*1.15</f>
        <v>#REF!</v>
      </c>
      <c r="K44" s="187"/>
      <c r="L44" s="209"/>
      <c r="M44" s="348"/>
      <c r="N44" s="347"/>
    </row>
    <row r="45" spans="1:14" s="18" customFormat="1" ht="16">
      <c r="A45" s="257"/>
      <c r="B45" s="264" t="s">
        <v>34</v>
      </c>
      <c r="C45" s="259">
        <v>2.3887840468500001</v>
      </c>
      <c r="D45" s="265">
        <f>C45*15%</f>
        <v>0.35831760702749998</v>
      </c>
      <c r="E45" s="265">
        <f>D45+C45</f>
        <v>2.7471016538774999</v>
      </c>
      <c r="F45" s="190">
        <v>2.82</v>
      </c>
      <c r="G45" s="190" t="e">
        <f>#REF!*15%</f>
        <v>#REF!</v>
      </c>
      <c r="H45" s="190" t="e">
        <f>G45+#REF!</f>
        <v>#REF!</v>
      </c>
      <c r="I45" s="261" t="e">
        <f>(#REF!-C45)/C45</f>
        <v>#REF!</v>
      </c>
      <c r="J45" s="212" t="e">
        <f>#REF!*1.15</f>
        <v>#REF!</v>
      </c>
      <c r="K45" s="187">
        <f>F45*20/100+F45</f>
        <v>3.3839999999999999</v>
      </c>
      <c r="L45" s="209">
        <f>K45*4.8/100+K45*2</f>
        <v>6.9304319999999997</v>
      </c>
      <c r="M45" s="348">
        <f t="shared" si="2"/>
        <v>7.2977448959999993</v>
      </c>
      <c r="N45" s="347">
        <f t="shared" si="6"/>
        <v>7.6553343959039992</v>
      </c>
    </row>
    <row r="46" spans="1:14" s="9" customFormat="1" ht="15.5">
      <c r="A46" s="247"/>
      <c r="B46" s="248"/>
      <c r="C46" s="263"/>
      <c r="D46" s="250"/>
      <c r="E46" s="250"/>
      <c r="F46" s="186"/>
      <c r="G46" s="252"/>
      <c r="H46" s="252"/>
      <c r="I46" s="261"/>
      <c r="J46" s="212" t="e">
        <f>#REF!*1.15</f>
        <v>#REF!</v>
      </c>
      <c r="K46" s="187"/>
      <c r="L46" s="209"/>
      <c r="M46" s="348"/>
      <c r="N46" s="347"/>
    </row>
    <row r="47" spans="1:14" s="18" customFormat="1" ht="31.5">
      <c r="A47" s="257">
        <v>2.9</v>
      </c>
      <c r="B47" s="258" t="s">
        <v>171</v>
      </c>
      <c r="C47" s="259"/>
      <c r="D47" s="260"/>
      <c r="E47" s="260"/>
      <c r="F47" s="186"/>
      <c r="G47" s="186"/>
      <c r="H47" s="186"/>
      <c r="I47" s="261"/>
      <c r="J47" s="212" t="e">
        <f>#REF!*1.15</f>
        <v>#REF!</v>
      </c>
      <c r="K47" s="187"/>
      <c r="L47" s="209"/>
      <c r="M47" s="348"/>
      <c r="N47" s="347"/>
    </row>
    <row r="48" spans="1:14" s="9" customFormat="1" ht="15.5">
      <c r="A48" s="247"/>
      <c r="B48" s="248"/>
      <c r="C48" s="263"/>
      <c r="D48" s="250"/>
      <c r="E48" s="250"/>
      <c r="F48" s="186"/>
      <c r="G48" s="252"/>
      <c r="H48" s="252"/>
      <c r="I48" s="261"/>
      <c r="J48" s="212" t="e">
        <f>#REF!*1.15</f>
        <v>#REF!</v>
      </c>
      <c r="K48" s="273"/>
      <c r="L48" s="209"/>
      <c r="M48" s="348"/>
      <c r="N48" s="347"/>
    </row>
    <row r="49" spans="1:14" s="18" customFormat="1" ht="16">
      <c r="A49" s="257"/>
      <c r="B49" s="274" t="s">
        <v>109</v>
      </c>
      <c r="C49" s="259">
        <v>102.63</v>
      </c>
      <c r="D49" s="265">
        <f>C49*15%</f>
        <v>15.394499999999999</v>
      </c>
      <c r="E49" s="265">
        <f>D49+C49</f>
        <v>118.02449999999999</v>
      </c>
      <c r="F49" s="190">
        <v>60.23</v>
      </c>
      <c r="G49" s="190" t="e">
        <f>#REF!*15%</f>
        <v>#REF!</v>
      </c>
      <c r="H49" s="190" t="e">
        <f>G49+#REF!</f>
        <v>#REF!</v>
      </c>
      <c r="I49" s="261" t="e">
        <f>(#REF!-C49)/C49</f>
        <v>#REF!</v>
      </c>
      <c r="J49" s="212" t="e">
        <f>#REF!*1.15</f>
        <v>#REF!</v>
      </c>
      <c r="K49" s="187">
        <f t="shared" si="0"/>
        <v>63.843799999999995</v>
      </c>
      <c r="L49" s="209">
        <v>65.686334400000007</v>
      </c>
      <c r="M49" s="348">
        <f t="shared" si="2"/>
        <v>69.16771012320001</v>
      </c>
      <c r="N49" s="347">
        <f t="shared" si="6"/>
        <v>72.556927919236813</v>
      </c>
    </row>
    <row r="50" spans="1:14" s="9" customFormat="1" ht="16" thickBot="1">
      <c r="A50" s="247"/>
      <c r="B50" s="248"/>
      <c r="C50" s="263"/>
      <c r="D50" s="250"/>
      <c r="E50" s="250"/>
      <c r="F50" s="186"/>
      <c r="G50" s="252"/>
      <c r="H50" s="252"/>
      <c r="I50" s="261"/>
      <c r="J50" s="255"/>
      <c r="K50" s="187"/>
      <c r="L50" s="209"/>
      <c r="M50" s="266"/>
      <c r="N50" s="276"/>
    </row>
    <row r="51" spans="1:14" s="18" customFormat="1" ht="16.5" customHeight="1">
      <c r="A51" s="374" t="s">
        <v>108</v>
      </c>
      <c r="B51" s="375"/>
      <c r="C51" s="375"/>
      <c r="D51" s="375"/>
      <c r="E51" s="375"/>
      <c r="F51" s="375"/>
      <c r="G51" s="375"/>
      <c r="H51" s="375"/>
      <c r="I51" s="375"/>
      <c r="J51" s="375"/>
      <c r="K51" s="375"/>
      <c r="L51" s="375"/>
      <c r="M51" s="375"/>
      <c r="N51" s="376"/>
    </row>
    <row r="52" spans="1:14" s="9" customFormat="1" ht="15.65" customHeight="1" thickBot="1">
      <c r="A52" s="377"/>
      <c r="B52" s="378"/>
      <c r="C52" s="378"/>
      <c r="D52" s="378"/>
      <c r="E52" s="378"/>
      <c r="F52" s="378"/>
      <c r="G52" s="378"/>
      <c r="H52" s="378"/>
      <c r="I52" s="378"/>
      <c r="J52" s="378"/>
      <c r="K52" s="378"/>
      <c r="L52" s="378"/>
      <c r="M52" s="378"/>
      <c r="N52" s="379"/>
    </row>
    <row r="53" spans="1:14" s="18" customFormat="1" ht="16.5" hidden="1" customHeight="1" thickBot="1">
      <c r="A53" s="377"/>
      <c r="B53" s="378"/>
      <c r="C53" s="378"/>
      <c r="D53" s="378"/>
      <c r="E53" s="378"/>
      <c r="F53" s="378"/>
      <c r="G53" s="378"/>
      <c r="H53" s="378"/>
      <c r="I53" s="378"/>
      <c r="J53" s="378"/>
      <c r="K53" s="378"/>
      <c r="L53" s="378"/>
      <c r="M53" s="378"/>
      <c r="N53" s="379"/>
    </row>
    <row r="54" spans="1:14" s="9" customFormat="1" ht="16.5" hidden="1" customHeight="1" thickBot="1">
      <c r="A54" s="380"/>
      <c r="B54" s="381"/>
      <c r="C54" s="381"/>
      <c r="D54" s="381"/>
      <c r="E54" s="381"/>
      <c r="F54" s="381"/>
      <c r="G54" s="381"/>
      <c r="H54" s="381"/>
      <c r="I54" s="381"/>
      <c r="J54" s="381"/>
      <c r="K54" s="381"/>
      <c r="L54" s="381"/>
      <c r="M54" s="381"/>
      <c r="N54" s="382"/>
    </row>
    <row r="55" spans="1:14" s="174" customFormat="1" ht="86.15" customHeight="1" thickBot="1">
      <c r="A55" s="383" t="s">
        <v>172</v>
      </c>
      <c r="B55" s="384"/>
      <c r="C55" s="384"/>
      <c r="D55" s="384"/>
      <c r="E55" s="384"/>
      <c r="F55" s="384"/>
      <c r="G55" s="384"/>
      <c r="H55" s="384"/>
      <c r="I55" s="384"/>
      <c r="J55" s="384"/>
      <c r="K55" s="384"/>
      <c r="L55" s="384"/>
      <c r="M55" s="384"/>
      <c r="N55" s="385"/>
    </row>
    <row r="56" spans="1:14" s="18" customFormat="1" ht="16">
      <c r="C56" s="177"/>
      <c r="I56" s="179"/>
      <c r="K56" s="182"/>
      <c r="L56" s="194"/>
      <c r="M56" s="211"/>
    </row>
    <row r="57" spans="1:14" s="18" customFormat="1" ht="16">
      <c r="C57" s="177"/>
      <c r="I57" s="179"/>
      <c r="L57" s="194"/>
      <c r="M57" s="211"/>
    </row>
    <row r="58" spans="1:14" s="18" customFormat="1" ht="16">
      <c r="C58" s="177"/>
      <c r="I58" s="179"/>
      <c r="L58" s="194"/>
      <c r="M58" s="211"/>
    </row>
    <row r="59" spans="1:14" s="18" customFormat="1" ht="16">
      <c r="C59" s="177"/>
      <c r="I59" s="179"/>
      <c r="L59" s="194"/>
      <c r="M59" s="211"/>
    </row>
    <row r="60" spans="1:14" s="18" customFormat="1" ht="16">
      <c r="C60" s="177"/>
      <c r="I60" s="179"/>
      <c r="L60" s="194"/>
      <c r="M60" s="211"/>
    </row>
    <row r="61" spans="1:14" s="18" customFormat="1" ht="16">
      <c r="C61" s="177"/>
      <c r="I61" s="179"/>
      <c r="L61" s="194"/>
      <c r="M61" s="211"/>
    </row>
    <row r="62" spans="1:14" s="18" customFormat="1" ht="16">
      <c r="C62" s="177"/>
      <c r="I62" s="179"/>
      <c r="L62" s="194"/>
      <c r="M62" s="211"/>
    </row>
    <row r="63" spans="1:14" s="18" customFormat="1" ht="16">
      <c r="C63" s="177"/>
      <c r="I63" s="179"/>
      <c r="M63" s="210"/>
    </row>
    <row r="64" spans="1:14" s="18" customFormat="1" ht="16">
      <c r="C64" s="177"/>
      <c r="I64" s="179"/>
      <c r="M64" s="210"/>
    </row>
    <row r="65" spans="3:13" s="18" customFormat="1" ht="16">
      <c r="C65" s="177"/>
      <c r="I65" s="179"/>
      <c r="M65" s="175"/>
    </row>
    <row r="66" spans="3:13" s="18" customFormat="1" ht="16">
      <c r="C66" s="177"/>
      <c r="I66" s="179"/>
      <c r="M66" s="175"/>
    </row>
    <row r="67" spans="3:13" s="18" customFormat="1" ht="16">
      <c r="C67" s="177"/>
      <c r="I67" s="179"/>
      <c r="M67" s="175"/>
    </row>
    <row r="68" spans="3:13" s="18" customFormat="1" ht="16">
      <c r="C68" s="177"/>
      <c r="I68" s="179"/>
      <c r="M68" s="175"/>
    </row>
    <row r="69" spans="3:13" s="18" customFormat="1" ht="16">
      <c r="C69" s="177"/>
      <c r="I69" s="179"/>
      <c r="M69" s="175"/>
    </row>
    <row r="70" spans="3:13" s="18" customFormat="1" ht="16">
      <c r="C70" s="177"/>
      <c r="I70" s="179"/>
      <c r="M70" s="175"/>
    </row>
    <row r="71" spans="3:13" s="18" customFormat="1" ht="16">
      <c r="C71" s="177"/>
      <c r="I71" s="179"/>
      <c r="M71" s="175"/>
    </row>
    <row r="72" spans="3:13" s="18" customFormat="1" ht="16">
      <c r="C72" s="177"/>
      <c r="I72" s="179"/>
      <c r="M72" s="175"/>
    </row>
    <row r="73" spans="3:13" s="18" customFormat="1" ht="16">
      <c r="C73" s="177"/>
      <c r="I73" s="179"/>
      <c r="M73" s="175"/>
    </row>
    <row r="74" spans="3:13" s="18" customFormat="1" ht="16">
      <c r="C74" s="177"/>
      <c r="I74" s="179"/>
      <c r="M74" s="175"/>
    </row>
    <row r="75" spans="3:13" s="18" customFormat="1" ht="16">
      <c r="C75" s="177"/>
      <c r="I75" s="179"/>
      <c r="M75" s="175"/>
    </row>
    <row r="76" spans="3:13" s="18" customFormat="1" ht="16">
      <c r="C76" s="177"/>
      <c r="I76" s="179"/>
      <c r="M76" s="175"/>
    </row>
    <row r="77" spans="3:13" s="18" customFormat="1" ht="16">
      <c r="C77" s="177"/>
      <c r="I77" s="179"/>
      <c r="M77" s="175"/>
    </row>
    <row r="78" spans="3:13" s="18" customFormat="1" ht="16">
      <c r="C78" s="177"/>
      <c r="I78" s="179"/>
      <c r="M78" s="175"/>
    </row>
    <row r="79" spans="3:13" s="18" customFormat="1" ht="16">
      <c r="C79" s="177"/>
      <c r="I79" s="179"/>
      <c r="M79" s="175"/>
    </row>
    <row r="80" spans="3:13" s="18" customFormat="1" ht="16">
      <c r="C80" s="177"/>
      <c r="I80" s="179"/>
      <c r="M80" s="175"/>
    </row>
    <row r="81" spans="3:13" s="18" customFormat="1" ht="16">
      <c r="C81" s="177"/>
      <c r="I81" s="179"/>
      <c r="M81" s="175"/>
    </row>
    <row r="82" spans="3:13" s="18" customFormat="1" ht="16">
      <c r="C82" s="177"/>
      <c r="I82" s="179"/>
      <c r="M82" s="175"/>
    </row>
    <row r="83" spans="3:13" s="18" customFormat="1" ht="16">
      <c r="C83" s="177"/>
      <c r="I83" s="179"/>
      <c r="M83" s="175"/>
    </row>
    <row r="84" spans="3:13" s="18" customFormat="1" ht="16">
      <c r="C84" s="177"/>
      <c r="I84" s="179"/>
      <c r="M84" s="175"/>
    </row>
  </sheetData>
  <mergeCells count="2">
    <mergeCell ref="A51:N54"/>
    <mergeCell ref="A55:N55"/>
  </mergeCells>
  <pageMargins left="0.70866141732283472" right="0.70866141732283472" top="0.74803149606299213" bottom="0.74803149606299213" header="0.31496062992125984" footer="0.31496062992125984"/>
  <pageSetup paperSize="9" scale="69" orientation="portrait" useFirstPageNumber="1" r:id="rId1"/>
  <headerFooter alignWithMargins="0">
    <oddHeader xml:space="preserve">&amp;LAPPROVED TARIFFS&amp;C&amp;12 2022/2023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J78"/>
  <sheetViews>
    <sheetView view="pageLayout" topLeftCell="A22" zoomScaleNormal="100" zoomScaleSheetLayoutView="100" workbookViewId="0">
      <selection activeCell="J27" sqref="J27"/>
    </sheetView>
  </sheetViews>
  <sheetFormatPr defaultColWidth="9.1796875" defaultRowHeight="12.5"/>
  <cols>
    <col min="1" max="1" width="6.1796875" style="204" customWidth="1"/>
    <col min="2" max="2" width="69.1796875" style="204" customWidth="1"/>
    <col min="3" max="3" width="18.81640625" style="204" hidden="1" customWidth="1"/>
    <col min="4" max="4" width="15.7265625" style="204" hidden="1" customWidth="1"/>
    <col min="5" max="5" width="18.7265625" style="204" hidden="1" customWidth="1"/>
    <col min="6" max="6" width="21.453125" style="204" hidden="1" customWidth="1"/>
    <col min="7" max="7" width="17.81640625" style="204" hidden="1" customWidth="1"/>
    <col min="8" max="8" width="17.26953125" style="204" hidden="1" customWidth="1"/>
    <col min="9" max="10" width="16.7265625" style="204" customWidth="1"/>
    <col min="11" max="16384" width="9.1796875" style="204"/>
  </cols>
  <sheetData>
    <row r="1" spans="1:10" ht="16" thickBot="1">
      <c r="A1" s="208" t="s">
        <v>8</v>
      </c>
      <c r="B1" s="219"/>
      <c r="C1" s="194"/>
      <c r="D1" s="194"/>
      <c r="E1" s="194"/>
      <c r="F1" s="194"/>
      <c r="G1" s="194"/>
      <c r="H1" s="194"/>
      <c r="I1" s="194"/>
    </row>
    <row r="2" spans="1:10" ht="50.5" customHeight="1" thickBot="1">
      <c r="A2" s="224"/>
      <c r="B2" s="199" t="s">
        <v>14</v>
      </c>
      <c r="C2" s="197" t="s">
        <v>148</v>
      </c>
      <c r="D2" s="197" t="s">
        <v>134</v>
      </c>
      <c r="E2" s="197" t="s">
        <v>135</v>
      </c>
      <c r="F2" s="197" t="s">
        <v>169</v>
      </c>
      <c r="G2" s="198" t="s">
        <v>173</v>
      </c>
      <c r="H2" s="198" t="s">
        <v>175</v>
      </c>
      <c r="I2" s="198" t="s">
        <v>185</v>
      </c>
      <c r="J2" s="198" t="s">
        <v>195</v>
      </c>
    </row>
    <row r="3" spans="1:10" s="193" customFormat="1" ht="15.5">
      <c r="A3" s="222"/>
      <c r="B3" s="225"/>
      <c r="C3" s="195"/>
      <c r="D3" s="184"/>
      <c r="E3" s="184"/>
      <c r="F3" s="186"/>
      <c r="G3" s="188"/>
      <c r="H3" s="226"/>
      <c r="I3" s="341"/>
      <c r="J3" s="343"/>
    </row>
    <row r="4" spans="1:10" s="194" customFormat="1" ht="15.5">
      <c r="A4" s="222">
        <v>4.0999999999999996</v>
      </c>
      <c r="B4" s="214" t="s">
        <v>115</v>
      </c>
      <c r="C4" s="195"/>
      <c r="D4" s="184"/>
      <c r="E4" s="184"/>
      <c r="F4" s="186"/>
      <c r="G4" s="188"/>
      <c r="H4" s="188"/>
      <c r="I4" s="341"/>
      <c r="J4" s="341"/>
    </row>
    <row r="5" spans="1:10" s="193" customFormat="1" ht="15.5">
      <c r="A5" s="222"/>
      <c r="B5" s="216"/>
      <c r="C5" s="195"/>
      <c r="D5" s="184"/>
      <c r="E5" s="184"/>
      <c r="F5" s="195"/>
      <c r="G5" s="188"/>
      <c r="H5" s="188"/>
      <c r="I5" s="341"/>
      <c r="J5" s="344"/>
    </row>
    <row r="6" spans="1:10" s="194" customFormat="1" ht="15.5">
      <c r="A6" s="222"/>
      <c r="B6" s="194" t="s">
        <v>123</v>
      </c>
      <c r="C6" s="215">
        <v>106.06478623079998</v>
      </c>
      <c r="D6" s="196">
        <f>C6*15%</f>
        <v>15.909717934619996</v>
      </c>
      <c r="E6" s="196">
        <f>C6+D6</f>
        <v>121.97450416541997</v>
      </c>
      <c r="F6" s="183">
        <v>123.14121681395878</v>
      </c>
      <c r="G6" s="189">
        <f>F6*6/100+F6</f>
        <v>130.52968982279631</v>
      </c>
      <c r="H6" s="201">
        <f>G6*4.8/100+G6</f>
        <v>136.79511493429052</v>
      </c>
      <c r="I6" s="341">
        <f>H6*5.3/100+H6</f>
        <v>144.04525602580793</v>
      </c>
      <c r="J6" s="341">
        <f>I6*4.9/100+I6</f>
        <v>151.10347357107253</v>
      </c>
    </row>
    <row r="7" spans="1:10" s="193" customFormat="1" ht="15.5">
      <c r="A7" s="222"/>
      <c r="B7" s="194"/>
      <c r="C7" s="195"/>
      <c r="D7" s="184"/>
      <c r="E7" s="184"/>
      <c r="F7" s="185"/>
      <c r="G7" s="187"/>
      <c r="H7" s="201"/>
      <c r="I7" s="341"/>
      <c r="J7" s="341"/>
    </row>
    <row r="8" spans="1:10" s="193" customFormat="1" ht="15.5">
      <c r="A8" s="222"/>
      <c r="B8" s="194"/>
      <c r="C8" s="195"/>
      <c r="D8" s="184"/>
      <c r="E8" s="184"/>
      <c r="F8" s="185"/>
      <c r="G8" s="187"/>
      <c r="H8" s="201"/>
      <c r="I8" s="341"/>
      <c r="J8" s="341"/>
    </row>
    <row r="9" spans="1:10" s="194" customFormat="1" ht="15.5">
      <c r="A9" s="222">
        <v>4.2</v>
      </c>
      <c r="B9" s="214" t="s">
        <v>167</v>
      </c>
      <c r="C9" s="195"/>
      <c r="D9" s="184"/>
      <c r="E9" s="184"/>
      <c r="F9" s="185"/>
      <c r="G9" s="187"/>
      <c r="H9" s="201"/>
      <c r="I9" s="341"/>
      <c r="J9" s="341"/>
    </row>
    <row r="10" spans="1:10" s="194" customFormat="1" ht="11.25" customHeight="1">
      <c r="A10" s="222"/>
      <c r="B10" s="216"/>
      <c r="C10" s="195"/>
      <c r="D10" s="184"/>
      <c r="E10" s="184"/>
      <c r="F10" s="185"/>
      <c r="G10" s="187"/>
      <c r="H10" s="201"/>
      <c r="I10" s="341"/>
      <c r="J10" s="341"/>
    </row>
    <row r="11" spans="1:10" s="194" customFormat="1" ht="15.5">
      <c r="A11" s="222"/>
      <c r="B11" s="194" t="s">
        <v>123</v>
      </c>
      <c r="C11" s="215">
        <v>106.06478623079998</v>
      </c>
      <c r="D11" s="196">
        <f>C11*15%</f>
        <v>15.909717934619996</v>
      </c>
      <c r="E11" s="196">
        <f>C11+D11</f>
        <v>121.97450416541997</v>
      </c>
      <c r="F11" s="185">
        <v>123.14121681395878</v>
      </c>
      <c r="G11" s="187">
        <f>F11*6/100+F11</f>
        <v>130.52968982279631</v>
      </c>
      <c r="H11" s="201">
        <f t="shared" ref="H11:H68" si="0">G11*4.8/100+G11</f>
        <v>136.79511493429052</v>
      </c>
      <c r="I11" s="341">
        <f>H11*5.3/100+H11</f>
        <v>144.04525602580793</v>
      </c>
      <c r="J11" s="341">
        <f t="shared" ref="J11:J68" si="1">I11*4.9/100+I11</f>
        <v>151.10347357107253</v>
      </c>
    </row>
    <row r="12" spans="1:10" s="194" customFormat="1" ht="11.25" customHeight="1">
      <c r="A12" s="222"/>
      <c r="B12" s="216"/>
      <c r="C12" s="195"/>
      <c r="D12" s="184"/>
      <c r="E12" s="184"/>
      <c r="F12" s="185"/>
      <c r="G12" s="187"/>
      <c r="H12" s="201"/>
      <c r="I12" s="341"/>
      <c r="J12" s="341"/>
    </row>
    <row r="13" spans="1:10" s="194" customFormat="1" ht="34.5" customHeight="1">
      <c r="A13" s="222"/>
      <c r="B13" s="217" t="s">
        <v>122</v>
      </c>
      <c r="C13" s="195"/>
      <c r="D13" s="184"/>
      <c r="E13" s="184"/>
      <c r="F13" s="185"/>
      <c r="G13" s="187"/>
      <c r="H13" s="201"/>
      <c r="I13" s="341"/>
      <c r="J13" s="341"/>
    </row>
    <row r="14" spans="1:10" s="194" customFormat="1" ht="16.5" customHeight="1">
      <c r="A14" s="222"/>
      <c r="B14" s="216"/>
      <c r="C14" s="195"/>
      <c r="D14" s="184"/>
      <c r="E14" s="184"/>
      <c r="F14" s="185"/>
      <c r="G14" s="187"/>
      <c r="H14" s="201"/>
      <c r="I14" s="341"/>
      <c r="J14" s="341"/>
    </row>
    <row r="15" spans="1:10" s="193" customFormat="1" ht="15.5">
      <c r="A15" s="222"/>
      <c r="B15" s="213"/>
      <c r="C15" s="195"/>
      <c r="D15" s="184"/>
      <c r="E15" s="184"/>
      <c r="F15" s="185"/>
      <c r="G15" s="187"/>
      <c r="H15" s="201"/>
      <c r="I15" s="341"/>
      <c r="J15" s="341"/>
    </row>
    <row r="16" spans="1:10" s="193" customFormat="1" ht="15.5">
      <c r="A16" s="222"/>
      <c r="B16" s="213"/>
      <c r="C16" s="195"/>
      <c r="D16" s="184"/>
      <c r="E16" s="184"/>
      <c r="F16" s="185"/>
      <c r="G16" s="187"/>
      <c r="H16" s="201"/>
      <c r="I16" s="341"/>
      <c r="J16" s="341"/>
    </row>
    <row r="17" spans="1:10" s="194" customFormat="1" ht="46.5">
      <c r="A17" s="222">
        <v>4.3</v>
      </c>
      <c r="B17" s="218" t="s">
        <v>182</v>
      </c>
      <c r="C17" s="195"/>
      <c r="D17" s="184"/>
      <c r="E17" s="184"/>
      <c r="F17" s="185"/>
      <c r="G17" s="187"/>
      <c r="H17" s="201"/>
      <c r="I17" s="341"/>
      <c r="J17" s="341"/>
    </row>
    <row r="18" spans="1:10" s="193" customFormat="1" ht="15.5">
      <c r="A18" s="222"/>
      <c r="B18" s="213"/>
      <c r="C18" s="195"/>
      <c r="D18" s="184"/>
      <c r="E18" s="184"/>
      <c r="F18" s="185"/>
      <c r="G18" s="187"/>
      <c r="H18" s="201"/>
      <c r="I18" s="341"/>
      <c r="J18" s="341"/>
    </row>
    <row r="19" spans="1:10" s="193" customFormat="1" ht="15.5">
      <c r="A19" s="222"/>
      <c r="B19" s="194" t="s">
        <v>123</v>
      </c>
      <c r="C19" s="215">
        <v>148.29627174430001</v>
      </c>
      <c r="D19" s="196">
        <f>C19*15%</f>
        <v>22.244440761645002</v>
      </c>
      <c r="E19" s="196">
        <f>C19+D19</f>
        <v>170.54071250594501</v>
      </c>
      <c r="F19" s="185">
        <v>175.3751709648092</v>
      </c>
      <c r="G19" s="187">
        <f>F19*6/100+F19</f>
        <v>185.89768122269774</v>
      </c>
      <c r="H19" s="201">
        <f t="shared" si="0"/>
        <v>194.82076992138724</v>
      </c>
      <c r="I19" s="341">
        <f>H19*8/100+H19</f>
        <v>210.40643151509821</v>
      </c>
      <c r="J19" s="341">
        <f t="shared" si="1"/>
        <v>220.71634665933803</v>
      </c>
    </row>
    <row r="20" spans="1:10" s="193" customFormat="1" ht="15.5">
      <c r="A20" s="222"/>
      <c r="B20" s="213"/>
      <c r="C20" s="195"/>
      <c r="D20" s="184"/>
      <c r="E20" s="184"/>
      <c r="F20" s="185"/>
      <c r="G20" s="187"/>
      <c r="H20" s="201"/>
      <c r="I20" s="341"/>
      <c r="J20" s="341"/>
    </row>
    <row r="21" spans="1:10" s="193" customFormat="1" ht="31">
      <c r="A21" s="222"/>
      <c r="B21" s="216" t="s">
        <v>122</v>
      </c>
      <c r="C21" s="195"/>
      <c r="D21" s="184"/>
      <c r="E21" s="184"/>
      <c r="F21" s="185"/>
      <c r="G21" s="187"/>
      <c r="H21" s="201"/>
      <c r="I21" s="341"/>
      <c r="J21" s="341"/>
    </row>
    <row r="22" spans="1:10" s="193" customFormat="1" ht="15.5">
      <c r="A22" s="222"/>
      <c r="B22" s="213"/>
      <c r="C22" s="195"/>
      <c r="D22" s="184"/>
      <c r="E22" s="184"/>
      <c r="F22" s="185"/>
      <c r="G22" s="187"/>
      <c r="H22" s="201"/>
      <c r="I22" s="341"/>
      <c r="J22" s="341"/>
    </row>
    <row r="23" spans="1:10" s="193" customFormat="1" ht="15.5">
      <c r="A23" s="222"/>
      <c r="B23" s="213"/>
      <c r="C23" s="195"/>
      <c r="D23" s="184"/>
      <c r="E23" s="184"/>
      <c r="F23" s="185"/>
      <c r="G23" s="187"/>
      <c r="H23" s="201"/>
      <c r="I23" s="341"/>
      <c r="J23" s="341"/>
    </row>
    <row r="24" spans="1:10" s="193" customFormat="1" ht="15.5">
      <c r="A24" s="222"/>
      <c r="B24" s="213"/>
      <c r="C24" s="195"/>
      <c r="D24" s="184"/>
      <c r="E24" s="184"/>
      <c r="F24" s="185"/>
      <c r="G24" s="187"/>
      <c r="H24" s="201"/>
      <c r="I24" s="341"/>
      <c r="J24" s="341"/>
    </row>
    <row r="25" spans="1:10" s="194" customFormat="1" ht="34.5" customHeight="1">
      <c r="A25" s="222">
        <v>4.4000000000000004</v>
      </c>
      <c r="B25" s="218" t="s">
        <v>183</v>
      </c>
      <c r="C25" s="195"/>
      <c r="D25" s="184"/>
      <c r="E25" s="184"/>
      <c r="F25" s="185"/>
      <c r="G25" s="187"/>
      <c r="H25" s="201"/>
      <c r="I25" s="341"/>
      <c r="J25" s="341"/>
    </row>
    <row r="26" spans="1:10" s="193" customFormat="1" ht="15.5">
      <c r="A26" s="222"/>
      <c r="B26" s="213"/>
      <c r="C26" s="195"/>
      <c r="D26" s="184"/>
      <c r="E26" s="184"/>
      <c r="F26" s="185"/>
      <c r="G26" s="187"/>
      <c r="H26" s="201"/>
      <c r="I26" s="341"/>
      <c r="J26" s="341"/>
    </row>
    <row r="27" spans="1:10" s="194" customFormat="1" ht="15.5">
      <c r="A27" s="222"/>
      <c r="B27" s="213" t="s">
        <v>40</v>
      </c>
      <c r="C27" s="215">
        <v>170.82604671649997</v>
      </c>
      <c r="D27" s="196">
        <f>C27*15%</f>
        <v>25.623907007474994</v>
      </c>
      <c r="E27" s="196">
        <f>C27+D27</f>
        <v>196.44995372397497</v>
      </c>
      <c r="F27" s="185">
        <v>198.32904023785647</v>
      </c>
      <c r="G27" s="187">
        <f>F27*8.5/100+F27</f>
        <v>215.18700865807426</v>
      </c>
      <c r="H27" s="201">
        <f t="shared" si="0"/>
        <v>225.51598507366182</v>
      </c>
      <c r="I27" s="341">
        <f>H27*8/100+H27</f>
        <v>243.55726387955477</v>
      </c>
      <c r="J27" s="341">
        <f t="shared" si="1"/>
        <v>255.49156980965296</v>
      </c>
    </row>
    <row r="28" spans="1:10" s="193" customFormat="1" ht="15.5">
      <c r="A28" s="222"/>
      <c r="B28" s="213"/>
      <c r="C28" s="195"/>
      <c r="D28" s="184"/>
      <c r="E28" s="184"/>
      <c r="F28" s="185"/>
      <c r="G28" s="187"/>
      <c r="H28" s="201"/>
      <c r="I28" s="341"/>
      <c r="J28" s="341"/>
    </row>
    <row r="29" spans="1:10" s="194" customFormat="1" ht="15.5">
      <c r="A29" s="222"/>
      <c r="B29" s="213" t="s">
        <v>41</v>
      </c>
      <c r="C29" s="215">
        <v>346.34255295509996</v>
      </c>
      <c r="D29" s="196">
        <f>C29*15%</f>
        <v>51.951382943264996</v>
      </c>
      <c r="E29" s="196">
        <f>C29+D29</f>
        <v>398.29393589836496</v>
      </c>
      <c r="F29" s="185">
        <v>402.10370398087105</v>
      </c>
      <c r="G29" s="187">
        <f>F29*8.5/100+F29</f>
        <v>436.28251881924507</v>
      </c>
      <c r="H29" s="201">
        <f t="shared" si="0"/>
        <v>457.22407972256883</v>
      </c>
      <c r="I29" s="341">
        <f t="shared" ref="I29:I68" si="2">H29*8/100+H29</f>
        <v>493.80200610037434</v>
      </c>
      <c r="J29" s="341">
        <f t="shared" si="1"/>
        <v>517.99830439929269</v>
      </c>
    </row>
    <row r="30" spans="1:10" s="193" customFormat="1" ht="15.5">
      <c r="A30" s="222"/>
      <c r="B30" s="213"/>
      <c r="C30" s="195"/>
      <c r="D30" s="184"/>
      <c r="E30" s="184"/>
      <c r="F30" s="185"/>
      <c r="G30" s="187"/>
      <c r="H30" s="201"/>
      <c r="I30" s="341"/>
      <c r="J30" s="341"/>
    </row>
    <row r="31" spans="1:10" s="194" customFormat="1" ht="15.5">
      <c r="A31" s="222"/>
      <c r="B31" s="213" t="s">
        <v>42</v>
      </c>
      <c r="C31" s="215">
        <v>521.06225115500001</v>
      </c>
      <c r="D31" s="196">
        <f>C31*15%</f>
        <v>78.159337673249993</v>
      </c>
      <c r="E31" s="196">
        <f>C31+D31</f>
        <v>599.22158882824999</v>
      </c>
      <c r="F31" s="185">
        <v>604.95327359095495</v>
      </c>
      <c r="G31" s="187">
        <f>F31*8.5/100+F31</f>
        <v>656.37430184618609</v>
      </c>
      <c r="H31" s="201">
        <f t="shared" si="0"/>
        <v>687.88026833480296</v>
      </c>
      <c r="I31" s="341">
        <f t="shared" si="2"/>
        <v>742.91068980158718</v>
      </c>
      <c r="J31" s="341">
        <f t="shared" si="1"/>
        <v>779.31331360186493</v>
      </c>
    </row>
    <row r="32" spans="1:10" s="193" customFormat="1" ht="15.5">
      <c r="A32" s="222"/>
      <c r="B32" s="213"/>
      <c r="C32" s="195"/>
      <c r="D32" s="184"/>
      <c r="E32" s="184"/>
      <c r="F32" s="185"/>
      <c r="G32" s="187"/>
      <c r="H32" s="201"/>
      <c r="I32" s="341"/>
      <c r="J32" s="341"/>
    </row>
    <row r="33" spans="1:10" s="194" customFormat="1" ht="15.5">
      <c r="A33" s="222" t="s">
        <v>124</v>
      </c>
      <c r="B33" s="214" t="s">
        <v>107</v>
      </c>
      <c r="C33" s="195"/>
      <c r="D33" s="184"/>
      <c r="E33" s="184"/>
      <c r="F33" s="185"/>
      <c r="G33" s="187"/>
      <c r="H33" s="201"/>
      <c r="I33" s="341"/>
      <c r="J33" s="341"/>
    </row>
    <row r="34" spans="1:10" s="194" customFormat="1" ht="15.5">
      <c r="A34" s="222"/>
      <c r="B34" s="213"/>
      <c r="C34" s="195"/>
      <c r="D34" s="184"/>
      <c r="E34" s="184"/>
      <c r="F34" s="185"/>
      <c r="G34" s="187"/>
      <c r="H34" s="201"/>
      <c r="I34" s="341"/>
      <c r="J34" s="341"/>
    </row>
    <row r="35" spans="1:10" s="194" customFormat="1" ht="15.5">
      <c r="A35" s="222"/>
      <c r="B35" s="213" t="s">
        <v>40</v>
      </c>
      <c r="C35" s="215">
        <v>841.92463969834012</v>
      </c>
      <c r="D35" s="196">
        <f>C35*15%</f>
        <v>126.28869595475101</v>
      </c>
      <c r="E35" s="196">
        <f>C35+D35</f>
        <v>968.21333565309112</v>
      </c>
      <c r="F35" s="185">
        <v>977.47450668977285</v>
      </c>
      <c r="G35" s="187">
        <f>F35*8.5/100+F35</f>
        <v>1060.5598397584035</v>
      </c>
      <c r="H35" s="201">
        <f t="shared" si="0"/>
        <v>1111.4667120668068</v>
      </c>
      <c r="I35" s="341">
        <f t="shared" si="2"/>
        <v>1200.3840490321513</v>
      </c>
      <c r="J35" s="341">
        <f t="shared" si="1"/>
        <v>1259.2028674347268</v>
      </c>
    </row>
    <row r="36" spans="1:10" s="194" customFormat="1" ht="15.5">
      <c r="A36" s="222"/>
      <c r="B36" s="213"/>
      <c r="C36" s="195"/>
      <c r="D36" s="184"/>
      <c r="E36" s="184"/>
      <c r="F36" s="185"/>
      <c r="G36" s="187"/>
      <c r="H36" s="201"/>
      <c r="I36" s="341"/>
      <c r="J36" s="341"/>
    </row>
    <row r="37" spans="1:10" s="194" customFormat="1" ht="15.5">
      <c r="A37" s="222"/>
      <c r="B37" s="213" t="s">
        <v>41</v>
      </c>
      <c r="C37" s="215">
        <v>1682.9032924908399</v>
      </c>
      <c r="D37" s="196">
        <f>C37*15%</f>
        <v>252.43549387362597</v>
      </c>
      <c r="E37" s="196">
        <f>C37+D37</f>
        <v>1935.3387863644659</v>
      </c>
      <c r="F37" s="185">
        <v>1953.8507225818653</v>
      </c>
      <c r="G37" s="187">
        <f>F37*8.5/100+F37</f>
        <v>2119.9280340013238</v>
      </c>
      <c r="H37" s="201">
        <f t="shared" si="0"/>
        <v>2221.6845796333873</v>
      </c>
      <c r="I37" s="341">
        <f t="shared" si="2"/>
        <v>2399.4193460040583</v>
      </c>
      <c r="J37" s="341">
        <f t="shared" si="1"/>
        <v>2516.9908939582569</v>
      </c>
    </row>
    <row r="38" spans="1:10" s="194" customFormat="1" ht="15.5">
      <c r="A38" s="222"/>
      <c r="B38" s="213"/>
      <c r="C38" s="195"/>
      <c r="D38" s="184"/>
      <c r="E38" s="184"/>
      <c r="F38" s="185"/>
      <c r="G38" s="187"/>
      <c r="H38" s="201"/>
      <c r="I38" s="341"/>
      <c r="J38" s="341"/>
    </row>
    <row r="39" spans="1:10" s="194" customFormat="1" ht="15.5">
      <c r="A39" s="222"/>
      <c r="B39" s="213" t="s">
        <v>42</v>
      </c>
      <c r="C39" s="215">
        <v>2525.7622665317999</v>
      </c>
      <c r="D39" s="196">
        <f>C39*15%</f>
        <v>378.86433997976997</v>
      </c>
      <c r="E39" s="196">
        <f>C39+D39</f>
        <v>2904.6266065115697</v>
      </c>
      <c r="F39" s="185">
        <v>2932.40999144342</v>
      </c>
      <c r="G39" s="187">
        <f>F39*8.5/100+F39</f>
        <v>3181.6648407161106</v>
      </c>
      <c r="H39" s="201">
        <f t="shared" si="0"/>
        <v>3334.3847530704838</v>
      </c>
      <c r="I39" s="341">
        <f t="shared" si="2"/>
        <v>3601.1355333161227</v>
      </c>
      <c r="J39" s="341">
        <f t="shared" si="1"/>
        <v>3777.5911744486129</v>
      </c>
    </row>
    <row r="40" spans="1:10" s="194" customFormat="1" ht="15.5">
      <c r="A40" s="222"/>
      <c r="B40" s="213"/>
      <c r="C40" s="195"/>
      <c r="D40" s="184"/>
      <c r="E40" s="184"/>
      <c r="F40" s="185"/>
      <c r="G40" s="187"/>
      <c r="H40" s="201"/>
      <c r="I40" s="341"/>
      <c r="J40" s="341"/>
    </row>
    <row r="41" spans="1:10" s="194" customFormat="1" ht="15.5">
      <c r="A41" s="222"/>
      <c r="B41" s="213" t="s">
        <v>43</v>
      </c>
      <c r="C41" s="215">
        <v>3365.8040967476118</v>
      </c>
      <c r="D41" s="196">
        <f>C41*15%</f>
        <v>504.87061451214174</v>
      </c>
      <c r="E41" s="196">
        <f>C41+D41</f>
        <v>3870.6747112597536</v>
      </c>
      <c r="F41" s="185">
        <v>3907.6985563239768</v>
      </c>
      <c r="G41" s="187">
        <f>F41*8.5/100+F41</f>
        <v>4239.8529336115153</v>
      </c>
      <c r="H41" s="201">
        <f t="shared" si="0"/>
        <v>4443.3658744248678</v>
      </c>
      <c r="I41" s="341">
        <f t="shared" si="2"/>
        <v>4798.835144378857</v>
      </c>
      <c r="J41" s="341">
        <f t="shared" si="1"/>
        <v>5033.978066453421</v>
      </c>
    </row>
    <row r="42" spans="1:10" s="194" customFormat="1" ht="15.5">
      <c r="A42" s="222"/>
      <c r="B42" s="213"/>
      <c r="C42" s="195"/>
      <c r="D42" s="184"/>
      <c r="E42" s="184"/>
      <c r="F42" s="185"/>
      <c r="G42" s="187"/>
      <c r="H42" s="201"/>
      <c r="I42" s="341"/>
      <c r="J42" s="341"/>
    </row>
    <row r="43" spans="1:10" s="194" customFormat="1" ht="15.5">
      <c r="A43" s="222"/>
      <c r="B43" s="213" t="s">
        <v>44</v>
      </c>
      <c r="C43" s="215">
        <v>4209.6024283455954</v>
      </c>
      <c r="D43" s="196">
        <f>C43*15%</f>
        <v>631.44036425183924</v>
      </c>
      <c r="E43" s="196">
        <f>C43+D43</f>
        <v>4841.0427925974345</v>
      </c>
      <c r="F43" s="185">
        <v>4887.3484193092354</v>
      </c>
      <c r="G43" s="187">
        <f>F43*8.5/100+F43</f>
        <v>5302.77303495052</v>
      </c>
      <c r="H43" s="201">
        <f t="shared" si="0"/>
        <v>5557.3061406281449</v>
      </c>
      <c r="I43" s="341">
        <f t="shared" si="2"/>
        <v>6001.8906318783966</v>
      </c>
      <c r="J43" s="341">
        <f t="shared" si="1"/>
        <v>6295.9832728404381</v>
      </c>
    </row>
    <row r="44" spans="1:10" s="194" customFormat="1" ht="15.5">
      <c r="A44" s="222"/>
      <c r="B44" s="213"/>
      <c r="C44" s="195"/>
      <c r="D44" s="184"/>
      <c r="E44" s="184"/>
      <c r="F44" s="186"/>
      <c r="G44" s="187"/>
      <c r="H44" s="201"/>
      <c r="I44" s="341"/>
      <c r="J44" s="341"/>
    </row>
    <row r="45" spans="1:10" s="194" customFormat="1" ht="15.5">
      <c r="A45" s="222">
        <v>4.5</v>
      </c>
      <c r="B45" s="214" t="s">
        <v>145</v>
      </c>
      <c r="C45" s="195"/>
      <c r="D45" s="184"/>
      <c r="E45" s="184"/>
      <c r="F45" s="186"/>
      <c r="G45" s="187"/>
      <c r="H45" s="201"/>
      <c r="I45" s="341"/>
      <c r="J45" s="341"/>
    </row>
    <row r="46" spans="1:10" s="193" customFormat="1" ht="15.5">
      <c r="A46" s="222"/>
      <c r="B46" s="194"/>
      <c r="C46" s="195"/>
      <c r="D46" s="184"/>
      <c r="E46" s="184"/>
      <c r="F46" s="186"/>
      <c r="G46" s="187"/>
      <c r="H46" s="201"/>
      <c r="I46" s="341"/>
      <c r="J46" s="341"/>
    </row>
    <row r="47" spans="1:10" s="194" customFormat="1" ht="15.5">
      <c r="B47" s="194" t="s">
        <v>11</v>
      </c>
      <c r="C47" s="195"/>
      <c r="D47" s="184"/>
      <c r="E47" s="184"/>
      <c r="F47" s="186"/>
      <c r="G47" s="187"/>
      <c r="H47" s="201"/>
      <c r="I47" s="341"/>
      <c r="J47" s="341"/>
    </row>
    <row r="48" spans="1:10" s="194" customFormat="1" ht="15.5">
      <c r="A48" s="222"/>
      <c r="B48" s="219"/>
      <c r="C48" s="195"/>
      <c r="D48" s="184"/>
      <c r="E48" s="184"/>
      <c r="F48" s="186"/>
      <c r="G48" s="187"/>
      <c r="H48" s="201"/>
      <c r="I48" s="341"/>
      <c r="J48" s="341"/>
    </row>
    <row r="49" spans="1:10" s="194" customFormat="1" ht="31.5" customHeight="1">
      <c r="A49" s="222">
        <v>4.5999999999999996</v>
      </c>
      <c r="B49" s="218" t="s">
        <v>165</v>
      </c>
      <c r="C49" s="195"/>
      <c r="D49" s="184"/>
      <c r="E49" s="184"/>
      <c r="F49" s="186"/>
      <c r="G49" s="187"/>
      <c r="H49" s="201"/>
      <c r="I49" s="341"/>
      <c r="J49" s="341"/>
    </row>
    <row r="50" spans="1:10" s="193" customFormat="1" ht="16.5" customHeight="1">
      <c r="A50" s="222"/>
      <c r="B50" s="194"/>
      <c r="C50" s="195"/>
      <c r="D50" s="184"/>
      <c r="E50" s="184"/>
      <c r="F50" s="186"/>
      <c r="G50" s="187"/>
      <c r="H50" s="201"/>
      <c r="I50" s="341"/>
      <c r="J50" s="341"/>
    </row>
    <row r="51" spans="1:10" s="194" customFormat="1" ht="15.5">
      <c r="A51" s="222"/>
      <c r="C51" s="195"/>
      <c r="D51" s="184"/>
      <c r="E51" s="184"/>
      <c r="F51" s="186"/>
      <c r="G51" s="187"/>
      <c r="H51" s="201"/>
      <c r="I51" s="341"/>
      <c r="J51" s="341"/>
    </row>
    <row r="52" spans="1:10" s="194" customFormat="1" ht="15.5">
      <c r="A52" s="222"/>
      <c r="B52" s="213" t="s">
        <v>40</v>
      </c>
      <c r="C52" s="215">
        <v>170.82604671649997</v>
      </c>
      <c r="D52" s="196">
        <f>C52*15%</f>
        <v>25.623907007474994</v>
      </c>
      <c r="E52" s="196">
        <f>C52+D52</f>
        <v>196.44995372397497</v>
      </c>
      <c r="F52" s="185">
        <v>202.01888284693288</v>
      </c>
      <c r="G52" s="187">
        <f>F52*8.5/100+F52</f>
        <v>219.19048788892218</v>
      </c>
      <c r="H52" s="201">
        <f t="shared" si="0"/>
        <v>229.71163130759044</v>
      </c>
      <c r="I52" s="341">
        <f t="shared" si="2"/>
        <v>248.08856181219767</v>
      </c>
      <c r="J52" s="341">
        <f t="shared" si="1"/>
        <v>260.24490134099534</v>
      </c>
    </row>
    <row r="53" spans="1:10" s="193" customFormat="1" ht="15.5">
      <c r="A53" s="222"/>
      <c r="B53" s="213"/>
      <c r="C53" s="195"/>
      <c r="D53" s="184"/>
      <c r="E53" s="184"/>
      <c r="F53" s="185"/>
      <c r="G53" s="187"/>
      <c r="H53" s="201"/>
      <c r="I53" s="341"/>
      <c r="J53" s="341"/>
    </row>
    <row r="54" spans="1:10" s="194" customFormat="1" ht="15.75" customHeight="1">
      <c r="A54" s="222"/>
      <c r="B54" s="213" t="s">
        <v>41</v>
      </c>
      <c r="C54" s="215">
        <v>346.34255295509996</v>
      </c>
      <c r="D54" s="196">
        <f>C54*15%</f>
        <v>51.951382943264996</v>
      </c>
      <c r="E54" s="196">
        <f>C54+D54</f>
        <v>398.29393589836496</v>
      </c>
      <c r="F54" s="185">
        <v>409.58470312470115</v>
      </c>
      <c r="G54" s="187">
        <f>F54*8.5/100+F54</f>
        <v>444.39940289030073</v>
      </c>
      <c r="H54" s="201">
        <f t="shared" si="0"/>
        <v>465.73057422903514</v>
      </c>
      <c r="I54" s="341">
        <f t="shared" si="2"/>
        <v>502.98902016735792</v>
      </c>
      <c r="J54" s="341">
        <f t="shared" si="1"/>
        <v>527.63548215555841</v>
      </c>
    </row>
    <row r="55" spans="1:10" s="193" customFormat="1" ht="15.5">
      <c r="A55" s="222"/>
      <c r="B55" s="213"/>
      <c r="C55" s="195"/>
      <c r="D55" s="184"/>
      <c r="E55" s="184"/>
      <c r="F55" s="185"/>
      <c r="G55" s="187"/>
      <c r="H55" s="201"/>
      <c r="I55" s="341"/>
      <c r="J55" s="341"/>
    </row>
    <row r="56" spans="1:10" s="194" customFormat="1" ht="15.75" customHeight="1">
      <c r="A56" s="222"/>
      <c r="B56" s="213" t="s">
        <v>42</v>
      </c>
      <c r="C56" s="215">
        <v>521.06225115500001</v>
      </c>
      <c r="D56" s="196">
        <f>C56*15%</f>
        <v>78.159337673249993</v>
      </c>
      <c r="E56" s="196">
        <f>C56+D56</f>
        <v>599.22158882824999</v>
      </c>
      <c r="F56" s="185">
        <v>616.208218215903</v>
      </c>
      <c r="G56" s="187">
        <f>F56*8.5/100+F56</f>
        <v>668.58591676425476</v>
      </c>
      <c r="H56" s="201">
        <f t="shared" si="0"/>
        <v>700.67804076893901</v>
      </c>
      <c r="I56" s="341">
        <f t="shared" si="2"/>
        <v>756.73228403045414</v>
      </c>
      <c r="J56" s="341">
        <f t="shared" si="1"/>
        <v>793.81216594794637</v>
      </c>
    </row>
    <row r="57" spans="1:10" s="193" customFormat="1" ht="15.5">
      <c r="A57" s="222"/>
      <c r="B57" s="213"/>
      <c r="C57" s="195"/>
      <c r="D57" s="184"/>
      <c r="E57" s="184"/>
      <c r="F57" s="185"/>
      <c r="G57" s="187"/>
      <c r="H57" s="201"/>
      <c r="I57" s="341"/>
      <c r="J57" s="341"/>
    </row>
    <row r="58" spans="1:10" s="194" customFormat="1" ht="15.5">
      <c r="A58" s="222" t="s">
        <v>125</v>
      </c>
      <c r="B58" s="214" t="s">
        <v>107</v>
      </c>
      <c r="C58" s="195"/>
      <c r="D58" s="184"/>
      <c r="E58" s="184"/>
      <c r="F58" s="185"/>
      <c r="G58" s="187"/>
      <c r="H58" s="201"/>
      <c r="I58" s="341"/>
      <c r="J58" s="341"/>
    </row>
    <row r="59" spans="1:10" s="194" customFormat="1" ht="15.5">
      <c r="A59" s="222"/>
      <c r="B59" s="213"/>
      <c r="C59" s="195"/>
      <c r="D59" s="184"/>
      <c r="E59" s="184"/>
      <c r="F59" s="185"/>
      <c r="G59" s="187"/>
      <c r="H59" s="201"/>
      <c r="I59" s="341"/>
      <c r="J59" s="341"/>
    </row>
    <row r="60" spans="1:10" s="194" customFormat="1" ht="15.5">
      <c r="A60" s="222"/>
      <c r="B60" s="213" t="s">
        <v>40</v>
      </c>
      <c r="C60" s="215">
        <v>841.92463969834012</v>
      </c>
      <c r="D60" s="196">
        <f>C60*15%</f>
        <v>126.28869595475101</v>
      </c>
      <c r="E60" s="196">
        <f>C60+D60</f>
        <v>968.21333565309112</v>
      </c>
      <c r="F60" s="185">
        <v>995.660078907257</v>
      </c>
      <c r="G60" s="187">
        <f>F60*8.5/100+F60</f>
        <v>1080.2911856143739</v>
      </c>
      <c r="H60" s="201">
        <f t="shared" si="0"/>
        <v>1132.145162523864</v>
      </c>
      <c r="I60" s="341">
        <f t="shared" si="2"/>
        <v>1222.7167755257731</v>
      </c>
      <c r="J60" s="341">
        <f t="shared" si="1"/>
        <v>1282.6298975265361</v>
      </c>
    </row>
    <row r="61" spans="1:10" s="194" customFormat="1" ht="15.5">
      <c r="A61" s="222"/>
      <c r="B61" s="213"/>
      <c r="C61" s="195"/>
      <c r="D61" s="184"/>
      <c r="E61" s="184"/>
      <c r="F61" s="185"/>
      <c r="G61" s="187"/>
      <c r="H61" s="201"/>
      <c r="I61" s="341"/>
      <c r="J61" s="341"/>
    </row>
    <row r="62" spans="1:10" s="194" customFormat="1" ht="15.5">
      <c r="A62" s="222"/>
      <c r="B62" s="213" t="s">
        <v>41</v>
      </c>
      <c r="C62" s="215">
        <v>1682.9032924908399</v>
      </c>
      <c r="D62" s="196">
        <f>C62*15%</f>
        <v>252.43549387362597</v>
      </c>
      <c r="E62" s="196">
        <f>C62+D62</f>
        <v>1935.3387863644659</v>
      </c>
      <c r="F62" s="185">
        <v>1990.2014336996674</v>
      </c>
      <c r="G62" s="187">
        <f>F62*8.5/100+F62</f>
        <v>2159.3685555641391</v>
      </c>
      <c r="H62" s="201">
        <f t="shared" si="0"/>
        <v>2263.0182462312177</v>
      </c>
      <c r="I62" s="341">
        <f t="shared" si="2"/>
        <v>2444.0597059297152</v>
      </c>
      <c r="J62" s="341">
        <f t="shared" si="1"/>
        <v>2563.8186315202711</v>
      </c>
    </row>
    <row r="63" spans="1:10" s="194" customFormat="1" ht="15.5">
      <c r="A63" s="222"/>
      <c r="B63" s="213"/>
      <c r="C63" s="195"/>
      <c r="D63" s="184"/>
      <c r="E63" s="184"/>
      <c r="F63" s="185"/>
      <c r="G63" s="187"/>
      <c r="H63" s="201"/>
      <c r="I63" s="341"/>
      <c r="J63" s="341"/>
    </row>
    <row r="64" spans="1:10" s="194" customFormat="1" ht="15.5">
      <c r="A64" s="222"/>
      <c r="B64" s="213" t="s">
        <v>42</v>
      </c>
      <c r="C64" s="215">
        <v>2525.7622665317999</v>
      </c>
      <c r="D64" s="196">
        <f>C64*15%</f>
        <v>378.86433997976997</v>
      </c>
      <c r="E64" s="196">
        <f>C64+D64</f>
        <v>2904.6266065115697</v>
      </c>
      <c r="F64" s="185">
        <v>2986.966456400507</v>
      </c>
      <c r="G64" s="187">
        <f>F64*8.5/100+F64</f>
        <v>3240.8586051945499</v>
      </c>
      <c r="H64" s="201">
        <f t="shared" si="0"/>
        <v>3396.4198182438881</v>
      </c>
      <c r="I64" s="341">
        <f t="shared" si="2"/>
        <v>3668.1334037033994</v>
      </c>
      <c r="J64" s="341">
        <f t="shared" si="1"/>
        <v>3847.8719404848662</v>
      </c>
    </row>
    <row r="65" spans="1:10" s="194" customFormat="1" ht="15.5">
      <c r="A65" s="222"/>
      <c r="B65" s="213"/>
      <c r="C65" s="195"/>
      <c r="D65" s="184"/>
      <c r="E65" s="184"/>
      <c r="F65" s="185"/>
      <c r="G65" s="187"/>
      <c r="H65" s="201"/>
      <c r="I65" s="341"/>
      <c r="J65" s="341"/>
    </row>
    <row r="66" spans="1:10" s="194" customFormat="1" ht="15.5">
      <c r="A66" s="222"/>
      <c r="B66" s="213" t="s">
        <v>43</v>
      </c>
      <c r="C66" s="215">
        <v>3365.8040967476118</v>
      </c>
      <c r="D66" s="196">
        <f>C66*15%</f>
        <v>504.87061451214174</v>
      </c>
      <c r="E66" s="196">
        <f>C66+D66</f>
        <v>3870.6747112597536</v>
      </c>
      <c r="F66" s="185">
        <v>3980.3999248137256</v>
      </c>
      <c r="G66" s="187">
        <f>F66*8.5/100+F66</f>
        <v>4318.7339184228922</v>
      </c>
      <c r="H66" s="201">
        <f t="shared" si="0"/>
        <v>4526.0331465071913</v>
      </c>
      <c r="I66" s="341">
        <f t="shared" si="2"/>
        <v>4888.1157982277664</v>
      </c>
      <c r="J66" s="341">
        <f t="shared" si="1"/>
        <v>5127.6334723409273</v>
      </c>
    </row>
    <row r="67" spans="1:10" s="194" customFormat="1" ht="15.5">
      <c r="A67" s="222"/>
      <c r="B67" s="213"/>
      <c r="C67" s="195"/>
      <c r="D67" s="184"/>
      <c r="E67" s="184"/>
      <c r="F67" s="185"/>
      <c r="G67" s="187"/>
      <c r="H67" s="201"/>
      <c r="I67" s="341"/>
      <c r="J67" s="341"/>
    </row>
    <row r="68" spans="1:10" s="194" customFormat="1" ht="15.5">
      <c r="A68" s="222"/>
      <c r="B68" s="213" t="s">
        <v>44</v>
      </c>
      <c r="C68" s="215">
        <v>4209.6024283455954</v>
      </c>
      <c r="D68" s="196">
        <f>C68*15%</f>
        <v>631.44036425183924</v>
      </c>
      <c r="E68" s="196">
        <f>C68+D68</f>
        <v>4841.0427925974345</v>
      </c>
      <c r="F68" s="185">
        <v>4978.2758317615007</v>
      </c>
      <c r="G68" s="187">
        <f>F68*8.5/100+F68</f>
        <v>5401.4292774612286</v>
      </c>
      <c r="H68" s="201">
        <f t="shared" si="0"/>
        <v>5660.6978827793673</v>
      </c>
      <c r="I68" s="341">
        <f t="shared" si="2"/>
        <v>6113.5537134017168</v>
      </c>
      <c r="J68" s="341">
        <f t="shared" si="1"/>
        <v>6413.1178453584007</v>
      </c>
    </row>
    <row r="69" spans="1:10" s="194" customFormat="1" ht="15.5">
      <c r="A69" s="222"/>
      <c r="B69" s="213"/>
      <c r="C69" s="195"/>
      <c r="D69" s="184"/>
      <c r="E69" s="184"/>
      <c r="F69" s="185"/>
      <c r="G69" s="187"/>
      <c r="H69" s="201"/>
      <c r="I69" s="341"/>
      <c r="J69" s="341"/>
    </row>
    <row r="70" spans="1:10" s="193" customFormat="1" ht="15.5">
      <c r="A70" s="222"/>
      <c r="B70" s="213"/>
      <c r="C70" s="195"/>
      <c r="D70" s="184"/>
      <c r="E70" s="184"/>
      <c r="F70" s="185"/>
      <c r="G70" s="187"/>
      <c r="H70" s="201"/>
      <c r="I70" s="341"/>
      <c r="J70" s="341"/>
    </row>
    <row r="71" spans="1:10" s="194" customFormat="1" ht="15.5">
      <c r="A71" s="223"/>
      <c r="B71" s="220"/>
      <c r="C71" s="195"/>
      <c r="D71" s="184"/>
      <c r="E71" s="184"/>
      <c r="F71" s="185"/>
      <c r="G71" s="187"/>
      <c r="H71" s="201"/>
      <c r="I71" s="341"/>
      <c r="J71" s="341"/>
    </row>
    <row r="72" spans="1:10" s="193" customFormat="1" ht="16" thickBot="1">
      <c r="A72" s="222"/>
      <c r="B72" s="216"/>
      <c r="C72" s="195"/>
      <c r="D72" s="184"/>
      <c r="E72" s="184"/>
      <c r="F72" s="185"/>
      <c r="G72" s="187"/>
      <c r="H72" s="201"/>
      <c r="I72" s="341"/>
      <c r="J72" s="341"/>
    </row>
    <row r="73" spans="1:10" s="194" customFormat="1" ht="31.5" thickBot="1">
      <c r="A73" s="222">
        <v>4.7</v>
      </c>
      <c r="B73" s="221" t="s">
        <v>171</v>
      </c>
      <c r="C73" s="195"/>
      <c r="D73" s="184"/>
      <c r="E73" s="184"/>
      <c r="F73" s="185"/>
      <c r="G73" s="187"/>
      <c r="H73" s="201"/>
      <c r="I73" s="341"/>
      <c r="J73" s="341"/>
    </row>
    <row r="74" spans="1:10" s="193" customFormat="1" ht="15.5">
      <c r="A74" s="222"/>
      <c r="B74" s="225"/>
      <c r="C74" s="195"/>
      <c r="D74" s="184"/>
      <c r="E74" s="184"/>
      <c r="F74" s="185"/>
      <c r="G74" s="187"/>
      <c r="H74" s="201"/>
      <c r="I74" s="341"/>
      <c r="J74" s="341"/>
    </row>
    <row r="75" spans="1:10" s="193" customFormat="1" ht="15.5">
      <c r="A75" s="222"/>
      <c r="B75" s="194" t="s">
        <v>123</v>
      </c>
      <c r="C75" s="215">
        <v>168.94601215099999</v>
      </c>
      <c r="D75" s="196">
        <f>C75*15%</f>
        <v>25.341901822649998</v>
      </c>
      <c r="E75" s="196">
        <f>C75+D75</f>
        <v>194.28791397364998</v>
      </c>
      <c r="F75" s="185">
        <v>125.43225</v>
      </c>
      <c r="G75" s="187">
        <f>F75*8.5/100+F75</f>
        <v>136.09399124999999</v>
      </c>
      <c r="H75" s="202">
        <v>136.79511493429052</v>
      </c>
      <c r="I75" s="341">
        <f>H75*5.3/100+H75</f>
        <v>144.04525602580793</v>
      </c>
      <c r="J75" s="341">
        <f t="shared" ref="J75" si="3">I75*4.9/100+I75</f>
        <v>151.10347357107253</v>
      </c>
    </row>
    <row r="76" spans="1:10" s="194" customFormat="1" ht="16" thickBot="1">
      <c r="A76" s="222"/>
      <c r="B76" s="216"/>
      <c r="C76" s="195"/>
      <c r="D76" s="184"/>
      <c r="E76" s="184"/>
      <c r="F76" s="186"/>
      <c r="G76" s="187"/>
      <c r="H76" s="203"/>
      <c r="I76" s="345"/>
      <c r="J76" s="345"/>
    </row>
    <row r="77" spans="1:10" s="194" customFormat="1" ht="15.75" customHeight="1" thickBot="1">
      <c r="A77" s="386" t="s">
        <v>111</v>
      </c>
      <c r="B77" s="387"/>
      <c r="C77" s="387"/>
      <c r="D77" s="387"/>
      <c r="E77" s="387"/>
      <c r="F77" s="387"/>
      <c r="G77" s="387"/>
      <c r="H77" s="387"/>
      <c r="I77" s="387"/>
      <c r="J77" s="388"/>
    </row>
    <row r="78" spans="1:10" s="194" customFormat="1" ht="19" customHeight="1" thickBot="1">
      <c r="A78" s="389" t="s">
        <v>143</v>
      </c>
      <c r="B78" s="390"/>
      <c r="C78" s="390"/>
      <c r="D78" s="390"/>
      <c r="E78" s="390"/>
      <c r="F78" s="390"/>
      <c r="G78" s="390"/>
      <c r="H78" s="390"/>
      <c r="I78" s="390"/>
      <c r="J78" s="391"/>
    </row>
  </sheetData>
  <customSheetViews>
    <customSheetView guid="{A2206A9C-27AF-4C72-88CD-4B06586A517D}" showPageBreaks="1" printArea="1" view="pageBreakPreview" showRuler="0">
      <selection activeCell="A8" sqref="A8"/>
      <pageMargins left="0.74803149606299213" right="0.43307086614173229" top="0.62992125984251968" bottom="0.74803149606299213" header="0.15748031496062992" footer="0.27559055118110237"/>
      <pageSetup paperSize="9" scale="75" orientation="portrait" r:id="rId1"/>
      <headerFooter alignWithMargins="0">
        <oddFooter>Page &amp;P of &amp;N</oddFooter>
      </headerFooter>
    </customSheetView>
    <customSheetView guid="{ABF29F7D-4100-42E3-AB41-0A7CDA7B14FC}" showPageBreaks="1" view="pageBreakPreview" showRuler="0" topLeftCell="A37">
      <selection activeCell="B50" sqref="B50"/>
      <pageMargins left="0.74803149606299213" right="0.43307086614173229" top="0.62992125984251968" bottom="0.74803149606299213" header="0.15748031496062992" footer="0.27559055118110237"/>
      <pageSetup paperSize="9" scale="75" orientation="portrait" r:id="rId2"/>
      <headerFooter alignWithMargins="0">
        <oddFooter>Page &amp;P of &amp;N</oddFooter>
      </headerFooter>
    </customSheetView>
  </customSheetViews>
  <mergeCells count="2">
    <mergeCell ref="A77:J77"/>
    <mergeCell ref="A78:J78"/>
  </mergeCells>
  <phoneticPr fontId="3" type="noConversion"/>
  <pageMargins left="0.70866141732283472" right="0.70866141732283472" top="0.74803149606299213" bottom="0.74803149606299213" header="0.31496062992125984" footer="0.31496062992125984"/>
  <pageSetup paperSize="9" scale="81" fitToHeight="0" orientation="portrait" useFirstPageNumber="1" r:id="rId3"/>
  <headerFooter alignWithMargins="0">
    <oddHeader>&amp;L&amp;"Arial,Bold"APPROVED TARIFFS&amp;C&amp;"Arial,Bold"&amp;12 2024/2025&amp;R&amp;12&amp;A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topLeftCell="A85" workbookViewId="0">
      <selection activeCell="P10" sqref="P10"/>
    </sheetView>
  </sheetViews>
  <sheetFormatPr defaultColWidth="9.1796875" defaultRowHeight="13"/>
  <cols>
    <col min="1" max="1" width="6.26953125" style="285" customWidth="1"/>
    <col min="2" max="2" width="59" style="285" customWidth="1"/>
    <col min="3" max="3" width="15.7265625" style="285" hidden="1" customWidth="1"/>
    <col min="4" max="4" width="14.26953125" style="285" hidden="1" customWidth="1"/>
    <col min="5" max="5" width="15.7265625" style="285" hidden="1" customWidth="1"/>
    <col min="6" max="6" width="16" style="285" hidden="1" customWidth="1"/>
    <col min="7" max="7" width="14.26953125" style="285" hidden="1" customWidth="1"/>
    <col min="8" max="8" width="15.7265625" style="285" hidden="1" customWidth="1"/>
    <col min="9" max="11" width="0" style="285" hidden="1" customWidth="1"/>
    <col min="12" max="12" width="0" style="338" hidden="1" customWidth="1"/>
    <col min="13" max="14" width="10.7265625" style="285" hidden="1" customWidth="1"/>
    <col min="15" max="15" width="14.453125" style="285" customWidth="1"/>
    <col min="16" max="16" width="14.54296875" style="285" customWidth="1"/>
    <col min="17" max="16384" width="9.1796875" style="285"/>
  </cols>
  <sheetData>
    <row r="1" spans="1:16" ht="19" thickBot="1">
      <c r="A1" s="277" t="s">
        <v>186</v>
      </c>
      <c r="B1" s="278"/>
      <c r="C1" s="279"/>
      <c r="D1" s="279"/>
      <c r="E1" s="280"/>
      <c r="F1" s="280"/>
      <c r="G1" s="279"/>
      <c r="H1" s="280"/>
      <c r="I1" s="281"/>
      <c r="J1" s="281"/>
      <c r="K1" s="281"/>
      <c r="L1" s="282"/>
      <c r="M1" s="281"/>
      <c r="N1" s="283"/>
      <c r="O1" s="284"/>
    </row>
    <row r="2" spans="1:16" ht="62.5" thickBot="1">
      <c r="A2" s="286"/>
      <c r="B2" s="287" t="s">
        <v>197</v>
      </c>
      <c r="C2" s="288" t="s">
        <v>148</v>
      </c>
      <c r="D2" s="289" t="s">
        <v>134</v>
      </c>
      <c r="E2" s="290" t="s">
        <v>135</v>
      </c>
      <c r="F2" s="291" t="s">
        <v>169</v>
      </c>
      <c r="G2" s="289" t="s">
        <v>134</v>
      </c>
      <c r="H2" s="290" t="s">
        <v>135</v>
      </c>
      <c r="I2" s="292"/>
      <c r="J2" s="292"/>
      <c r="K2" s="292"/>
      <c r="L2" s="293"/>
      <c r="M2" s="294" t="s">
        <v>173</v>
      </c>
      <c r="N2" s="295" t="s">
        <v>175</v>
      </c>
      <c r="O2" s="294" t="s">
        <v>187</v>
      </c>
      <c r="P2" s="294" t="s">
        <v>196</v>
      </c>
    </row>
    <row r="3" spans="1:16" s="303" customFormat="1" ht="15.5">
      <c r="A3" s="296"/>
      <c r="B3" s="297"/>
      <c r="C3" s="298"/>
      <c r="D3" s="299"/>
      <c r="E3" s="299"/>
      <c r="F3" s="186"/>
      <c r="G3" s="186"/>
      <c r="H3" s="186"/>
      <c r="I3" s="191"/>
      <c r="J3" s="191"/>
      <c r="K3" s="191"/>
      <c r="L3" s="300"/>
      <c r="M3" s="301"/>
      <c r="N3" s="302"/>
      <c r="O3" s="340"/>
      <c r="P3" s="341"/>
    </row>
    <row r="4" spans="1:16" ht="15.5">
      <c r="A4" s="304">
        <v>3.1</v>
      </c>
      <c r="B4" s="214" t="s">
        <v>188</v>
      </c>
      <c r="C4" s="305"/>
      <c r="D4" s="306"/>
      <c r="E4" s="306"/>
      <c r="F4" s="186"/>
      <c r="G4" s="186"/>
      <c r="H4" s="186"/>
      <c r="I4" s="191"/>
      <c r="J4" s="191"/>
      <c r="K4" s="191"/>
      <c r="L4" s="300"/>
      <c r="M4" s="301"/>
      <c r="N4" s="307"/>
      <c r="O4" s="340"/>
      <c r="P4" s="341"/>
    </row>
    <row r="5" spans="1:16" s="303" customFormat="1" ht="15.5">
      <c r="A5" s="296"/>
      <c r="B5" s="308"/>
      <c r="C5" s="298"/>
      <c r="D5" s="299"/>
      <c r="E5" s="299"/>
      <c r="F5" s="186"/>
      <c r="G5" s="186"/>
      <c r="H5" s="186"/>
      <c r="I5" s="191"/>
      <c r="J5" s="191"/>
      <c r="K5" s="191"/>
      <c r="L5" s="300"/>
      <c r="M5" s="301"/>
      <c r="N5" s="307"/>
      <c r="O5" s="340"/>
      <c r="P5" s="341"/>
    </row>
    <row r="6" spans="1:16" ht="15.5">
      <c r="A6" s="309"/>
      <c r="B6" s="213" t="s">
        <v>189</v>
      </c>
      <c r="C6" s="305">
        <v>106.0647862308</v>
      </c>
      <c r="D6" s="310">
        <f>C6*15%</f>
        <v>15.909717934619998</v>
      </c>
      <c r="E6" s="310">
        <f>C6+D6</f>
        <v>121.97450416542</v>
      </c>
      <c r="F6" s="190">
        <v>123.14</v>
      </c>
      <c r="G6" s="190" t="e">
        <f>#REF!*15%</f>
        <v>#REF!</v>
      </c>
      <c r="H6" s="190" t="e">
        <f>#REF!+G6</f>
        <v>#REF!</v>
      </c>
      <c r="I6" s="191"/>
      <c r="J6" s="212" t="e">
        <f>#REF!-C6</f>
        <v>#REF!</v>
      </c>
      <c r="K6" s="191"/>
      <c r="L6" s="300" t="e">
        <f>J6/C6</f>
        <v>#REF!</v>
      </c>
      <c r="M6" s="187">
        <f>F6*6/100+F6</f>
        <v>130.5284</v>
      </c>
      <c r="N6" s="311">
        <f>M6*4.8/100+M6</f>
        <v>136.7937632</v>
      </c>
      <c r="O6" s="340">
        <f>N6*5.3/100+N6</f>
        <v>144.04383264960001</v>
      </c>
      <c r="P6" s="341">
        <f>O6*4.9/100+O6</f>
        <v>151.10198044943041</v>
      </c>
    </row>
    <row r="7" spans="1:16" ht="15.5">
      <c r="A7" s="309"/>
      <c r="B7" s="213"/>
      <c r="C7" s="305"/>
      <c r="D7" s="310"/>
      <c r="E7" s="310"/>
      <c r="F7" s="190"/>
      <c r="G7" s="190"/>
      <c r="H7" s="190"/>
      <c r="I7" s="191"/>
      <c r="J7" s="212"/>
      <c r="K7" s="191"/>
      <c r="L7" s="300"/>
      <c r="M7" s="187"/>
      <c r="N7" s="311"/>
      <c r="O7" s="340"/>
      <c r="P7" s="341"/>
    </row>
    <row r="8" spans="1:16" ht="15.5">
      <c r="A8" s="304">
        <v>3.2</v>
      </c>
      <c r="B8" s="214" t="s">
        <v>190</v>
      </c>
      <c r="C8" s="305"/>
      <c r="D8" s="306"/>
      <c r="E8" s="312"/>
      <c r="F8" s="313"/>
      <c r="G8" s="186"/>
      <c r="H8" s="313"/>
      <c r="I8" s="191"/>
      <c r="J8" s="212"/>
      <c r="K8" s="191"/>
      <c r="L8" s="300"/>
      <c r="M8" s="187"/>
      <c r="N8" s="311"/>
      <c r="O8" s="340"/>
      <c r="P8" s="341"/>
    </row>
    <row r="9" spans="1:16" s="303" customFormat="1" ht="15.5">
      <c r="A9" s="314"/>
      <c r="B9" s="315"/>
      <c r="C9" s="305"/>
      <c r="D9" s="306"/>
      <c r="E9" s="306"/>
      <c r="F9" s="186"/>
      <c r="G9" s="186"/>
      <c r="H9" s="186"/>
      <c r="I9" s="191"/>
      <c r="J9" s="212"/>
      <c r="K9" s="191"/>
      <c r="L9" s="300"/>
      <c r="M9" s="187"/>
      <c r="N9" s="311"/>
      <c r="O9" s="340"/>
      <c r="P9" s="341"/>
    </row>
    <row r="10" spans="1:16" s="303" customFormat="1" ht="15.5">
      <c r="A10" s="296"/>
      <c r="B10" s="213" t="s">
        <v>189</v>
      </c>
      <c r="C10" s="305">
        <v>106.0647862308</v>
      </c>
      <c r="D10" s="310">
        <f>C10*15%</f>
        <v>15.909717934619998</v>
      </c>
      <c r="E10" s="310">
        <f>C10+D10</f>
        <v>121.97450416542</v>
      </c>
      <c r="F10" s="190">
        <v>123.14</v>
      </c>
      <c r="G10" s="190" t="e">
        <f>#REF!*15%</f>
        <v>#REF!</v>
      </c>
      <c r="H10" s="190" t="e">
        <f>#REF!+G10</f>
        <v>#REF!</v>
      </c>
      <c r="I10" s="191"/>
      <c r="J10" s="212" t="e">
        <f>#REF!-C10</f>
        <v>#REF!</v>
      </c>
      <c r="K10" s="191"/>
      <c r="L10" s="300" t="e">
        <f>J10/C10</f>
        <v>#REF!</v>
      </c>
      <c r="M10" s="187">
        <f t="shared" ref="M10:M14" si="0">F10*6/100+F10</f>
        <v>130.5284</v>
      </c>
      <c r="N10" s="311">
        <f t="shared" ref="N10:N27" si="1">M10*4.8/100+M10</f>
        <v>136.7937632</v>
      </c>
      <c r="O10" s="340">
        <f>N10*5.3/100+N10</f>
        <v>144.04383264960001</v>
      </c>
      <c r="P10" s="341">
        <f t="shared" ref="P10:P32" si="2">O10*4.9/100+O10</f>
        <v>151.10198044943041</v>
      </c>
    </row>
    <row r="11" spans="1:16" s="303" customFormat="1" ht="15.5">
      <c r="A11" s="296"/>
      <c r="B11" s="308"/>
      <c r="C11" s="305"/>
      <c r="D11" s="316"/>
      <c r="E11" s="316"/>
      <c r="F11" s="186"/>
      <c r="G11" s="186"/>
      <c r="H11" s="186"/>
      <c r="I11" s="191"/>
      <c r="J11" s="212"/>
      <c r="K11" s="191"/>
      <c r="L11" s="300"/>
      <c r="M11" s="187"/>
      <c r="N11" s="311"/>
      <c r="O11" s="340"/>
      <c r="P11" s="341"/>
    </row>
    <row r="12" spans="1:16" s="318" customFormat="1" ht="62">
      <c r="A12" s="317">
        <v>3.3</v>
      </c>
      <c r="B12" s="218" t="s">
        <v>182</v>
      </c>
      <c r="C12" s="305"/>
      <c r="D12" s="316"/>
      <c r="E12" s="316"/>
      <c r="F12" s="186"/>
      <c r="G12" s="186"/>
      <c r="H12" s="186"/>
      <c r="I12" s="191"/>
      <c r="J12" s="212"/>
      <c r="K12" s="191"/>
      <c r="L12" s="300"/>
      <c r="M12" s="187"/>
      <c r="N12" s="311"/>
      <c r="O12" s="340"/>
      <c r="P12" s="341"/>
    </row>
    <row r="13" spans="1:16" s="303" customFormat="1" ht="15.5">
      <c r="A13" s="296"/>
      <c r="B13" s="319"/>
      <c r="C13" s="305"/>
      <c r="D13" s="316"/>
      <c r="E13" s="316"/>
      <c r="F13" s="186"/>
      <c r="G13" s="186"/>
      <c r="H13" s="186"/>
      <c r="I13" s="191"/>
      <c r="J13" s="212"/>
      <c r="K13" s="191"/>
      <c r="L13" s="300"/>
      <c r="M13" s="187"/>
      <c r="N13" s="311"/>
      <c r="O13" s="340"/>
      <c r="P13" s="341"/>
    </row>
    <row r="14" spans="1:16" s="303" customFormat="1" ht="15.5">
      <c r="A14" s="296"/>
      <c r="B14" s="213" t="s">
        <v>191</v>
      </c>
      <c r="C14" s="305">
        <v>116.38496357999999</v>
      </c>
      <c r="D14" s="310">
        <f>C14*15%</f>
        <v>17.457744536999996</v>
      </c>
      <c r="E14" s="310">
        <f>C14+D14</f>
        <v>133.84270811699997</v>
      </c>
      <c r="F14" s="190">
        <v>137.63999999999999</v>
      </c>
      <c r="G14" s="190" t="e">
        <f>#REF!*15%</f>
        <v>#REF!</v>
      </c>
      <c r="H14" s="190" t="e">
        <f>#REF!+G14</f>
        <v>#REF!</v>
      </c>
      <c r="I14" s="191"/>
      <c r="J14" s="212" t="e">
        <f>#REF!-C14</f>
        <v>#REF!</v>
      </c>
      <c r="K14" s="191"/>
      <c r="L14" s="300" t="e">
        <f>J14/C14</f>
        <v>#REF!</v>
      </c>
      <c r="M14" s="187">
        <f t="shared" si="0"/>
        <v>145.89839999999998</v>
      </c>
      <c r="N14" s="311">
        <f t="shared" si="1"/>
        <v>152.90152319999999</v>
      </c>
      <c r="O14" s="340">
        <f>N14*8/100+N14</f>
        <v>165.13364505599998</v>
      </c>
      <c r="P14" s="341">
        <f t="shared" si="2"/>
        <v>173.22519366374397</v>
      </c>
    </row>
    <row r="15" spans="1:16" s="303" customFormat="1" ht="15.5">
      <c r="A15" s="296"/>
      <c r="B15" s="319"/>
      <c r="C15" s="305"/>
      <c r="D15" s="316"/>
      <c r="E15" s="316"/>
      <c r="F15" s="186"/>
      <c r="G15" s="186"/>
      <c r="H15" s="186"/>
      <c r="I15" s="191"/>
      <c r="J15" s="212"/>
      <c r="K15" s="191"/>
      <c r="L15" s="300"/>
      <c r="M15" s="187"/>
      <c r="N15" s="311"/>
      <c r="O15" s="340"/>
      <c r="P15" s="341"/>
    </row>
    <row r="16" spans="1:16" ht="46.5">
      <c r="A16" s="304">
        <v>3.4</v>
      </c>
      <c r="B16" s="320" t="s">
        <v>183</v>
      </c>
      <c r="C16" s="305"/>
      <c r="D16" s="316"/>
      <c r="E16" s="316"/>
      <c r="F16" s="186"/>
      <c r="G16" s="186"/>
      <c r="H16" s="186"/>
      <c r="I16" s="191"/>
      <c r="J16" s="212"/>
      <c r="K16" s="191"/>
      <c r="L16" s="300"/>
      <c r="M16" s="187"/>
      <c r="N16" s="311"/>
      <c r="O16" s="340"/>
      <c r="P16" s="341"/>
    </row>
    <row r="17" spans="1:16" s="303" customFormat="1" ht="15.5">
      <c r="A17" s="296"/>
      <c r="B17" s="321"/>
      <c r="C17" s="305"/>
      <c r="D17" s="316"/>
      <c r="E17" s="316"/>
      <c r="F17" s="186"/>
      <c r="G17" s="186"/>
      <c r="H17" s="186"/>
      <c r="I17" s="191"/>
      <c r="J17" s="212"/>
      <c r="K17" s="191"/>
      <c r="L17" s="300"/>
      <c r="M17" s="187"/>
      <c r="N17" s="311"/>
      <c r="O17" s="340"/>
      <c r="P17" s="341"/>
    </row>
    <row r="18" spans="1:16" ht="15.5">
      <c r="A18" s="309"/>
      <c r="B18" s="213" t="s">
        <v>189</v>
      </c>
      <c r="C18" s="305">
        <v>116.38496357999999</v>
      </c>
      <c r="D18" s="310">
        <f>C18*15%</f>
        <v>17.457744536999996</v>
      </c>
      <c r="E18" s="310">
        <f>C18+D18</f>
        <v>133.84270811699997</v>
      </c>
      <c r="F18" s="190">
        <v>137.63999999999999</v>
      </c>
      <c r="G18" s="190" t="e">
        <f>#REF!*15%</f>
        <v>#REF!</v>
      </c>
      <c r="H18" s="190" t="e">
        <f>#REF!+G18</f>
        <v>#REF!</v>
      </c>
      <c r="I18" s="191"/>
      <c r="J18" s="212" t="e">
        <f>#REF!-C18</f>
        <v>#REF!</v>
      </c>
      <c r="K18" s="191"/>
      <c r="L18" s="300" t="e">
        <f>J18/C18</f>
        <v>#REF!</v>
      </c>
      <c r="M18" s="187">
        <f>F18*6/100+F18</f>
        <v>145.89839999999998</v>
      </c>
      <c r="N18" s="311">
        <f t="shared" si="1"/>
        <v>152.90152319999999</v>
      </c>
      <c r="O18" s="340">
        <f>N18*8/100+N18</f>
        <v>165.13364505599998</v>
      </c>
      <c r="P18" s="341">
        <f t="shared" si="2"/>
        <v>173.22519366374397</v>
      </c>
    </row>
    <row r="19" spans="1:16" s="303" customFormat="1" ht="15.5">
      <c r="A19" s="296"/>
      <c r="B19" s="321"/>
      <c r="C19" s="305"/>
      <c r="D19" s="316"/>
      <c r="E19" s="316"/>
      <c r="F19" s="186"/>
      <c r="G19" s="186"/>
      <c r="H19" s="186"/>
      <c r="I19" s="191"/>
      <c r="J19" s="212"/>
      <c r="K19" s="191"/>
      <c r="L19" s="300"/>
      <c r="M19" s="187"/>
      <c r="N19" s="311"/>
      <c r="O19" s="340"/>
      <c r="P19" s="341"/>
    </row>
    <row r="20" spans="1:16" ht="15.5">
      <c r="A20" s="304">
        <v>3.5</v>
      </c>
      <c r="B20" s="214" t="s">
        <v>193</v>
      </c>
      <c r="C20" s="305"/>
      <c r="D20" s="316"/>
      <c r="E20" s="316"/>
      <c r="F20" s="186"/>
      <c r="G20" s="186"/>
      <c r="H20" s="186"/>
      <c r="I20" s="191"/>
      <c r="J20" s="212"/>
      <c r="K20" s="191"/>
      <c r="L20" s="300"/>
      <c r="M20" s="187"/>
      <c r="N20" s="311"/>
      <c r="O20" s="340"/>
      <c r="P20" s="341"/>
    </row>
    <row r="21" spans="1:16" s="303" customFormat="1" ht="15.5">
      <c r="A21" s="296"/>
      <c r="B21" s="193"/>
      <c r="C21" s="305"/>
      <c r="D21" s="316"/>
      <c r="E21" s="316"/>
      <c r="F21" s="186"/>
      <c r="G21" s="186"/>
      <c r="H21" s="186"/>
      <c r="I21" s="191"/>
      <c r="J21" s="212"/>
      <c r="K21" s="191"/>
      <c r="L21" s="300"/>
      <c r="M21" s="187"/>
      <c r="N21" s="311"/>
      <c r="O21" s="340"/>
      <c r="P21" s="341"/>
    </row>
    <row r="22" spans="1:16" s="303" customFormat="1" ht="15.5">
      <c r="A22" s="296"/>
      <c r="B22" s="213" t="s">
        <v>191</v>
      </c>
      <c r="C22" s="305"/>
      <c r="D22" s="316"/>
      <c r="E22" s="316"/>
      <c r="F22" s="322" t="s">
        <v>192</v>
      </c>
      <c r="G22" s="322"/>
      <c r="H22" s="322"/>
      <c r="I22" s="323"/>
      <c r="J22" s="324"/>
      <c r="K22" s="323"/>
      <c r="L22" s="325"/>
      <c r="M22" s="326" t="s">
        <v>192</v>
      </c>
      <c r="N22" s="327" t="s">
        <v>192</v>
      </c>
      <c r="O22" s="342" t="s">
        <v>192</v>
      </c>
      <c r="P22" s="342" t="s">
        <v>192</v>
      </c>
    </row>
    <row r="23" spans="1:16" s="303" customFormat="1" ht="15.5">
      <c r="A23" s="296"/>
      <c r="B23" s="193"/>
      <c r="C23" s="305"/>
      <c r="D23" s="316"/>
      <c r="E23" s="316"/>
      <c r="F23" s="186"/>
      <c r="G23" s="186"/>
      <c r="H23" s="186"/>
      <c r="I23" s="191"/>
      <c r="J23" s="212"/>
      <c r="K23" s="191"/>
      <c r="L23" s="300"/>
      <c r="M23" s="187"/>
      <c r="N23" s="311"/>
      <c r="O23" s="340"/>
      <c r="P23" s="341"/>
    </row>
    <row r="24" spans="1:16" s="303" customFormat="1" ht="15.5">
      <c r="A24" s="296"/>
      <c r="B24" s="193"/>
      <c r="C24" s="305"/>
      <c r="D24" s="316"/>
      <c r="E24" s="316"/>
      <c r="F24" s="186"/>
      <c r="G24" s="186"/>
      <c r="H24" s="186"/>
      <c r="I24" s="191"/>
      <c r="J24" s="212"/>
      <c r="K24" s="191"/>
      <c r="L24" s="300"/>
      <c r="M24" s="187"/>
      <c r="N24" s="311"/>
      <c r="O24" s="340"/>
      <c r="P24" s="341"/>
    </row>
    <row r="25" spans="1:16" ht="31">
      <c r="A25" s="304">
        <v>3.6</v>
      </c>
      <c r="B25" s="218" t="s">
        <v>164</v>
      </c>
      <c r="C25" s="305"/>
      <c r="D25" s="316"/>
      <c r="E25" s="316"/>
      <c r="F25" s="186"/>
      <c r="G25" s="186"/>
      <c r="H25" s="186"/>
      <c r="I25" s="191"/>
      <c r="J25" s="212"/>
      <c r="K25" s="191"/>
      <c r="L25" s="300"/>
      <c r="M25" s="187"/>
      <c r="N25" s="311"/>
      <c r="O25" s="340"/>
      <c r="P25" s="341"/>
    </row>
    <row r="26" spans="1:16" s="303" customFormat="1" ht="15.5">
      <c r="A26" s="296"/>
      <c r="B26" s="321"/>
      <c r="C26" s="305"/>
      <c r="D26" s="316"/>
      <c r="E26" s="316"/>
      <c r="F26" s="186"/>
      <c r="G26" s="186"/>
      <c r="H26" s="186"/>
      <c r="I26" s="191"/>
      <c r="J26" s="212"/>
      <c r="K26" s="191"/>
      <c r="L26" s="300"/>
      <c r="M26" s="187"/>
      <c r="N26" s="311"/>
      <c r="O26" s="340"/>
      <c r="P26" s="341"/>
    </row>
    <row r="27" spans="1:16" ht="15.5">
      <c r="A27" s="309"/>
      <c r="B27" s="213" t="s">
        <v>189</v>
      </c>
      <c r="C27" s="305">
        <v>122.95833284747999</v>
      </c>
      <c r="D27" s="310">
        <f>C27*15%</f>
        <v>18.443749927121999</v>
      </c>
      <c r="E27" s="310">
        <f>C27+D27</f>
        <v>141.40208277460198</v>
      </c>
      <c r="F27" s="190">
        <v>154.84</v>
      </c>
      <c r="G27" s="190" t="e">
        <f>#REF!*15%</f>
        <v>#REF!</v>
      </c>
      <c r="H27" s="190" t="e">
        <f>#REF!+G27</f>
        <v>#REF!</v>
      </c>
      <c r="I27" s="191"/>
      <c r="J27" s="212" t="e">
        <f>#REF!-C27</f>
        <v>#REF!</v>
      </c>
      <c r="K27" s="191"/>
      <c r="L27" s="300" t="e">
        <f>J27/C27</f>
        <v>#REF!</v>
      </c>
      <c r="M27" s="187">
        <f>F27*8.5/100+F27</f>
        <v>168.00139999999999</v>
      </c>
      <c r="N27" s="311">
        <f t="shared" si="1"/>
        <v>176.0654672</v>
      </c>
      <c r="O27" s="340">
        <f>N27*8/100+N27</f>
        <v>190.15070457600001</v>
      </c>
      <c r="P27" s="341">
        <f t="shared" si="2"/>
        <v>199.46808910022401</v>
      </c>
    </row>
    <row r="28" spans="1:16" s="303" customFormat="1" ht="15.5">
      <c r="A28" s="296"/>
      <c r="B28" s="308"/>
      <c r="C28" s="305"/>
      <c r="D28" s="316"/>
      <c r="E28" s="316"/>
      <c r="F28" s="186"/>
      <c r="G28" s="186"/>
      <c r="H28" s="186"/>
      <c r="I28" s="191"/>
      <c r="J28" s="212"/>
      <c r="K28" s="191"/>
      <c r="L28" s="300"/>
      <c r="M28" s="187"/>
      <c r="N28" s="311"/>
      <c r="O28" s="340"/>
      <c r="P28" s="341"/>
    </row>
    <row r="29" spans="1:16" s="303" customFormat="1" ht="15.5">
      <c r="A29" s="296"/>
      <c r="B29" s="308"/>
      <c r="C29" s="305"/>
      <c r="D29" s="316"/>
      <c r="E29" s="316"/>
      <c r="F29" s="186"/>
      <c r="G29" s="186"/>
      <c r="H29" s="186"/>
      <c r="I29" s="191"/>
      <c r="J29" s="212"/>
      <c r="K29" s="191"/>
      <c r="L29" s="300"/>
      <c r="M29" s="187"/>
      <c r="N29" s="311"/>
      <c r="O29" s="340"/>
      <c r="P29" s="341"/>
    </row>
    <row r="30" spans="1:16" s="318" customFormat="1" ht="31">
      <c r="A30" s="317">
        <v>3.7</v>
      </c>
      <c r="B30" s="218" t="s">
        <v>171</v>
      </c>
      <c r="C30" s="305"/>
      <c r="D30" s="316"/>
      <c r="E30" s="316"/>
      <c r="F30" s="186"/>
      <c r="G30" s="186"/>
      <c r="H30" s="186"/>
      <c r="I30" s="191"/>
      <c r="J30" s="212"/>
      <c r="K30" s="191"/>
      <c r="L30" s="300"/>
      <c r="M30" s="187"/>
      <c r="N30" s="311"/>
      <c r="O30" s="340"/>
      <c r="P30" s="341"/>
    </row>
    <row r="31" spans="1:16" s="303" customFormat="1" ht="15.5">
      <c r="A31" s="296"/>
      <c r="B31" s="308"/>
      <c r="C31" s="305"/>
      <c r="D31" s="316"/>
      <c r="E31" s="316"/>
      <c r="F31" s="186"/>
      <c r="G31" s="186"/>
      <c r="H31" s="186"/>
      <c r="I31" s="191"/>
      <c r="J31" s="212"/>
      <c r="K31" s="191"/>
      <c r="L31" s="300"/>
      <c r="M31" s="187"/>
      <c r="N31" s="311"/>
      <c r="O31" s="340"/>
      <c r="P31" s="341"/>
    </row>
    <row r="32" spans="1:16" ht="15.5">
      <c r="A32" s="309"/>
      <c r="B32" s="213" t="s">
        <v>189</v>
      </c>
      <c r="C32" s="305">
        <v>148.29627174430001</v>
      </c>
      <c r="D32" s="310">
        <f>C32*15%</f>
        <v>22.244440761645002</v>
      </c>
      <c r="E32" s="310">
        <f>C32+D32</f>
        <v>170.54071250594501</v>
      </c>
      <c r="F32" s="190">
        <v>125.43</v>
      </c>
      <c r="G32" s="190" t="e">
        <f>#REF!*15%</f>
        <v>#REF!</v>
      </c>
      <c r="H32" s="190" t="e">
        <f>#REF!+G32</f>
        <v>#REF!</v>
      </c>
      <c r="I32" s="191"/>
      <c r="J32" s="212" t="e">
        <f>#REF!-C32</f>
        <v>#REF!</v>
      </c>
      <c r="K32" s="191"/>
      <c r="L32" s="300" t="e">
        <f>J32/C32</f>
        <v>#REF!</v>
      </c>
      <c r="M32" s="187">
        <f>F32*8.5/100+F32</f>
        <v>136.09155000000001</v>
      </c>
      <c r="N32" s="311">
        <v>136.7937632</v>
      </c>
      <c r="O32" s="340">
        <f>N32*5.3/100+N32</f>
        <v>144.04383264960001</v>
      </c>
      <c r="P32" s="341">
        <f t="shared" si="2"/>
        <v>151.10198044943041</v>
      </c>
    </row>
    <row r="33" spans="1:16" s="303" customFormat="1" ht="15.5">
      <c r="A33" s="296"/>
      <c r="B33" s="328"/>
      <c r="C33" s="329"/>
      <c r="D33" s="316"/>
      <c r="E33" s="316"/>
      <c r="F33" s="186"/>
      <c r="G33" s="186"/>
      <c r="H33" s="186"/>
      <c r="I33" s="191"/>
      <c r="J33" s="191"/>
      <c r="K33" s="191"/>
      <c r="L33" s="300"/>
      <c r="M33" s="187"/>
      <c r="N33" s="311"/>
      <c r="O33" s="340"/>
      <c r="P33" s="341"/>
    </row>
    <row r="34" spans="1:16" ht="16" thickBot="1">
      <c r="A34" s="330"/>
      <c r="C34" s="329"/>
      <c r="D34" s="316"/>
      <c r="E34" s="316"/>
      <c r="F34" s="331"/>
      <c r="G34" s="332"/>
      <c r="H34" s="332"/>
      <c r="I34" s="333"/>
      <c r="J34" s="333"/>
      <c r="K34" s="333"/>
      <c r="L34" s="334"/>
      <c r="M34" s="335"/>
      <c r="N34" s="311"/>
      <c r="O34" s="336"/>
      <c r="P34" s="339"/>
    </row>
    <row r="35" spans="1:16" ht="16" thickBot="1">
      <c r="A35" s="337" t="s">
        <v>108</v>
      </c>
      <c r="B35" s="337"/>
      <c r="C35" s="350"/>
      <c r="D35" s="350"/>
      <c r="E35" s="350"/>
      <c r="F35" s="350"/>
      <c r="G35" s="350"/>
      <c r="H35" s="350"/>
      <c r="I35" s="350"/>
      <c r="J35" s="350"/>
      <c r="K35" s="350"/>
      <c r="L35" s="350"/>
      <c r="M35" s="350"/>
      <c r="N35" s="350"/>
      <c r="O35" s="350"/>
      <c r="P35" s="351"/>
    </row>
    <row r="36" spans="1:16" ht="16" thickBot="1">
      <c r="A36" s="392" t="s">
        <v>33</v>
      </c>
      <c r="B36" s="393"/>
      <c r="C36" s="393"/>
      <c r="D36" s="393"/>
      <c r="E36" s="393"/>
      <c r="F36" s="393"/>
      <c r="G36" s="393"/>
      <c r="H36" s="393"/>
      <c r="I36" s="393"/>
      <c r="J36" s="393"/>
      <c r="K36" s="393"/>
      <c r="L36" s="393"/>
      <c r="M36" s="393"/>
      <c r="N36" s="393"/>
      <c r="O36" s="393"/>
      <c r="P36" s="394"/>
    </row>
  </sheetData>
  <mergeCells count="1">
    <mergeCell ref="A36:P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138"/>
  <sheetViews>
    <sheetView tabSelected="1" view="pageLayout" zoomScaleNormal="100" zoomScaleSheetLayoutView="100" workbookViewId="0">
      <selection activeCell="B5" sqref="B5"/>
    </sheetView>
  </sheetViews>
  <sheetFormatPr defaultColWidth="9.1796875" defaultRowHeight="14"/>
  <cols>
    <col min="1" max="1" width="9" style="142" bestFit="1" customWidth="1"/>
    <col min="2" max="2" width="131.453125" style="142" customWidth="1"/>
    <col min="3" max="3" width="0" style="142" hidden="1" customWidth="1"/>
    <col min="4" max="4" width="0" style="144" hidden="1" customWidth="1"/>
    <col min="5" max="16384" width="9.1796875" style="142"/>
  </cols>
  <sheetData>
    <row r="1" spans="1:5" ht="24" customHeight="1">
      <c r="A1" s="205">
        <v>5</v>
      </c>
      <c r="B1" s="200" t="s">
        <v>114</v>
      </c>
      <c r="C1" s="156"/>
      <c r="D1" s="157"/>
      <c r="E1" s="156"/>
    </row>
    <row r="2" spans="1:5" ht="18" thickBot="1">
      <c r="A2" s="206"/>
      <c r="B2" s="173" t="s">
        <v>198</v>
      </c>
    </row>
    <row r="3" spans="1:5" ht="17.5">
      <c r="A3" s="207"/>
      <c r="B3" s="159"/>
    </row>
    <row r="4" spans="1:5" ht="28">
      <c r="A4" s="207"/>
      <c r="B4" s="160" t="s">
        <v>200</v>
      </c>
    </row>
    <row r="5" spans="1:5">
      <c r="A5" s="207"/>
      <c r="B5" s="161"/>
    </row>
    <row r="6" spans="1:5">
      <c r="A6" s="162">
        <v>5.0999999999999996</v>
      </c>
      <c r="B6" s="163" t="s">
        <v>142</v>
      </c>
      <c r="C6" s="146"/>
      <c r="D6" s="147"/>
    </row>
    <row r="7" spans="1:5">
      <c r="A7" s="162"/>
      <c r="B7" s="161" t="s">
        <v>199</v>
      </c>
      <c r="C7" s="146"/>
      <c r="D7" s="147"/>
    </row>
    <row r="8" spans="1:5" ht="12" customHeight="1">
      <c r="A8" s="162"/>
      <c r="B8" s="161"/>
    </row>
    <row r="9" spans="1:5" ht="28">
      <c r="A9" s="162">
        <v>5.2</v>
      </c>
      <c r="B9" s="164" t="s">
        <v>160</v>
      </c>
    </row>
    <row r="10" spans="1:5">
      <c r="A10" s="162"/>
      <c r="B10" s="161" t="s">
        <v>199</v>
      </c>
      <c r="C10" s="155">
        <f>0.01227*105.9/100</f>
        <v>1.2993930000000001E-2</v>
      </c>
      <c r="D10" s="144">
        <f>C10*105.5/100</f>
        <v>1.370859615E-2</v>
      </c>
    </row>
    <row r="11" spans="1:5">
      <c r="A11" s="162"/>
      <c r="B11" s="161" t="s">
        <v>136</v>
      </c>
      <c r="C11" s="155"/>
    </row>
    <row r="12" spans="1:5" ht="12" customHeight="1">
      <c r="A12" s="162"/>
      <c r="B12" s="161"/>
    </row>
    <row r="13" spans="1:5" ht="15" customHeight="1">
      <c r="A13" s="162">
        <v>5.3</v>
      </c>
      <c r="B13" s="164" t="s">
        <v>170</v>
      </c>
    </row>
    <row r="14" spans="1:5" ht="12" customHeight="1">
      <c r="A14" s="162"/>
      <c r="B14" s="161"/>
    </row>
    <row r="15" spans="1:5" ht="12" customHeight="1">
      <c r="A15" s="162"/>
      <c r="B15" s="161" t="s">
        <v>201</v>
      </c>
    </row>
    <row r="16" spans="1:5" ht="12" customHeight="1">
      <c r="A16" s="162"/>
      <c r="B16" s="161"/>
    </row>
    <row r="17" spans="1:4">
      <c r="A17" s="162">
        <v>5.4</v>
      </c>
      <c r="B17" s="163" t="s">
        <v>113</v>
      </c>
    </row>
    <row r="18" spans="1:4">
      <c r="A18" s="162"/>
      <c r="B18" s="161" t="s">
        <v>199</v>
      </c>
      <c r="C18" s="155">
        <f>0.01227*105.9/100</f>
        <v>1.2993930000000001E-2</v>
      </c>
      <c r="D18" s="144">
        <f>C18*105.5/100</f>
        <v>1.370859615E-2</v>
      </c>
    </row>
    <row r="19" spans="1:4">
      <c r="A19" s="162"/>
      <c r="B19" s="161" t="s">
        <v>161</v>
      </c>
      <c r="C19" s="155"/>
    </row>
    <row r="20" spans="1:4">
      <c r="A20" s="162"/>
      <c r="B20" s="161"/>
    </row>
    <row r="21" spans="1:4" ht="28">
      <c r="A21" s="162">
        <v>5.5</v>
      </c>
      <c r="B21" s="165" t="s">
        <v>149</v>
      </c>
    </row>
    <row r="22" spans="1:4">
      <c r="A22" s="162"/>
      <c r="B22" s="161" t="s">
        <v>199</v>
      </c>
    </row>
    <row r="23" spans="1:4">
      <c r="A23" s="162"/>
      <c r="B23" s="161"/>
    </row>
    <row r="24" spans="1:4">
      <c r="A24" s="162">
        <v>5.6</v>
      </c>
      <c r="B24" s="163" t="s">
        <v>137</v>
      </c>
    </row>
    <row r="25" spans="1:4">
      <c r="A25" s="162"/>
      <c r="B25" s="161" t="s">
        <v>199</v>
      </c>
    </row>
    <row r="26" spans="1:4" ht="15" customHeight="1">
      <c r="A26" s="162"/>
      <c r="B26" s="161" t="s">
        <v>138</v>
      </c>
    </row>
    <row r="27" spans="1:4" ht="15" customHeight="1">
      <c r="A27" s="162"/>
      <c r="B27" s="161" t="s">
        <v>139</v>
      </c>
    </row>
    <row r="28" spans="1:4">
      <c r="A28" s="162"/>
      <c r="B28" s="161"/>
    </row>
    <row r="29" spans="1:4">
      <c r="A29" s="162"/>
      <c r="B29" s="163" t="s">
        <v>150</v>
      </c>
    </row>
    <row r="30" spans="1:4">
      <c r="A30" s="162"/>
      <c r="B30" s="161" t="s">
        <v>151</v>
      </c>
    </row>
    <row r="31" spans="1:4">
      <c r="A31" s="162"/>
      <c r="B31" s="161"/>
    </row>
    <row r="32" spans="1:4" ht="12" customHeight="1">
      <c r="A32" s="162"/>
      <c r="B32" s="161"/>
    </row>
    <row r="33" spans="1:4">
      <c r="A33" s="162">
        <v>5.7</v>
      </c>
      <c r="B33" s="166" t="s">
        <v>83</v>
      </c>
    </row>
    <row r="34" spans="1:4">
      <c r="A34" s="162"/>
      <c r="B34" s="166" t="s">
        <v>88</v>
      </c>
    </row>
    <row r="35" spans="1:4" ht="12" customHeight="1">
      <c r="A35" s="162"/>
      <c r="B35" s="166"/>
    </row>
    <row r="36" spans="1:4">
      <c r="A36" s="162" t="s">
        <v>127</v>
      </c>
      <c r="B36" s="167" t="s">
        <v>110</v>
      </c>
    </row>
    <row r="37" spans="1:4" s="143" customFormat="1" ht="28">
      <c r="A37" s="207"/>
      <c r="B37" s="168" t="s">
        <v>163</v>
      </c>
      <c r="D37" s="145"/>
    </row>
    <row r="38" spans="1:4" ht="12" customHeight="1">
      <c r="A38" s="162"/>
      <c r="B38" s="168" t="s">
        <v>30</v>
      </c>
    </row>
    <row r="39" spans="1:4" ht="15.5">
      <c r="A39" s="162" t="s">
        <v>128</v>
      </c>
      <c r="B39" s="169" t="s">
        <v>84</v>
      </c>
    </row>
    <row r="40" spans="1:4">
      <c r="A40" s="162"/>
      <c r="B40" s="168"/>
    </row>
    <row r="41" spans="1:4">
      <c r="A41" s="162" t="s">
        <v>129</v>
      </c>
      <c r="B41" s="170" t="s">
        <v>126</v>
      </c>
    </row>
    <row r="42" spans="1:4">
      <c r="A42" s="162"/>
      <c r="B42" s="161" t="s">
        <v>144</v>
      </c>
      <c r="C42" s="146"/>
      <c r="D42" s="147"/>
    </row>
    <row r="43" spans="1:4" ht="12" customHeight="1">
      <c r="A43" s="162"/>
      <c r="B43" s="161"/>
      <c r="C43" s="146"/>
      <c r="D43" s="147"/>
    </row>
    <row r="44" spans="1:4" ht="26.25" customHeight="1">
      <c r="A44" s="162"/>
      <c r="B44" s="170" t="s">
        <v>153</v>
      </c>
      <c r="C44" s="146"/>
      <c r="D44" s="147"/>
    </row>
    <row r="45" spans="1:4" ht="30.75" customHeight="1">
      <c r="A45" s="162"/>
      <c r="B45" s="161" t="s">
        <v>162</v>
      </c>
      <c r="C45" s="146"/>
      <c r="D45" s="147"/>
    </row>
    <row r="46" spans="1:4" ht="12" customHeight="1">
      <c r="A46" s="162"/>
      <c r="B46" s="161"/>
      <c r="C46" s="146"/>
      <c r="D46" s="147"/>
    </row>
    <row r="47" spans="1:4">
      <c r="A47" s="162" t="s">
        <v>130</v>
      </c>
      <c r="B47" s="170" t="s">
        <v>85</v>
      </c>
    </row>
    <row r="48" spans="1:4" ht="12" customHeight="1">
      <c r="A48" s="162"/>
      <c r="B48" s="168"/>
    </row>
    <row r="49" spans="1:2">
      <c r="A49" s="162"/>
      <c r="B49" s="168" t="s">
        <v>86</v>
      </c>
    </row>
    <row r="50" spans="1:2" ht="12" customHeight="1">
      <c r="A50" s="162"/>
      <c r="B50" s="168"/>
    </row>
    <row r="51" spans="1:2">
      <c r="A51" s="162" t="s">
        <v>131</v>
      </c>
      <c r="B51" s="170" t="s">
        <v>87</v>
      </c>
    </row>
    <row r="52" spans="1:2" ht="12" customHeight="1">
      <c r="A52" s="162"/>
      <c r="B52" s="168"/>
    </row>
    <row r="53" spans="1:2">
      <c r="A53" s="162"/>
      <c r="B53" s="168" t="s">
        <v>140</v>
      </c>
    </row>
    <row r="54" spans="1:2" ht="12" customHeight="1">
      <c r="A54" s="162"/>
      <c r="B54" s="168"/>
    </row>
    <row r="55" spans="1:2">
      <c r="A55" s="162"/>
      <c r="B55" s="352" t="s">
        <v>202</v>
      </c>
    </row>
    <row r="56" spans="1:2" ht="12" customHeight="1">
      <c r="A56" s="162"/>
      <c r="B56" s="168"/>
    </row>
    <row r="57" spans="1:2">
      <c r="A57" s="162" t="s">
        <v>141</v>
      </c>
      <c r="B57" s="163" t="s">
        <v>112</v>
      </c>
    </row>
    <row r="58" spans="1:2" ht="12" customHeight="1">
      <c r="A58" s="162"/>
      <c r="B58" s="168"/>
    </row>
    <row r="59" spans="1:2">
      <c r="A59" s="162"/>
      <c r="B59" s="168" t="s">
        <v>179</v>
      </c>
    </row>
    <row r="60" spans="1:2">
      <c r="A60" s="162"/>
      <c r="B60" s="168" t="s">
        <v>180</v>
      </c>
    </row>
    <row r="61" spans="1:2">
      <c r="A61" s="162"/>
      <c r="B61" s="168" t="s">
        <v>181</v>
      </c>
    </row>
    <row r="62" spans="1:2">
      <c r="A62" s="162"/>
      <c r="B62" s="168" t="s">
        <v>176</v>
      </c>
    </row>
    <row r="63" spans="1:2">
      <c r="A63" s="162"/>
      <c r="B63" s="168" t="s">
        <v>177</v>
      </c>
    </row>
    <row r="64" spans="1:2">
      <c r="A64" s="162"/>
      <c r="B64" s="168" t="s">
        <v>178</v>
      </c>
    </row>
    <row r="65" spans="1:2" ht="12" customHeight="1">
      <c r="A65" s="162"/>
      <c r="B65" s="161"/>
    </row>
    <row r="66" spans="1:2" ht="14.5" thickBot="1">
      <c r="A66" s="171"/>
      <c r="B66" s="172"/>
    </row>
    <row r="67" spans="1:2">
      <c r="A67" s="162"/>
      <c r="B67" s="143"/>
    </row>
    <row r="68" spans="1:2">
      <c r="A68" s="162"/>
      <c r="B68" s="143"/>
    </row>
    <row r="69" spans="1:2" ht="12" customHeight="1">
      <c r="A69" s="162"/>
      <c r="B69" s="143"/>
    </row>
    <row r="70" spans="1:2">
      <c r="A70" s="162"/>
      <c r="B70" s="143"/>
    </row>
    <row r="71" spans="1:2" ht="14.5" thickBot="1">
      <c r="A71" s="171"/>
      <c r="B71" s="143"/>
    </row>
    <row r="72" spans="1:2">
      <c r="B72" s="143"/>
    </row>
    <row r="73" spans="1:2">
      <c r="B73" s="143"/>
    </row>
    <row r="74" spans="1:2">
      <c r="B74" s="143"/>
    </row>
    <row r="133" spans="2:8">
      <c r="B133" s="181"/>
    </row>
    <row r="138" spans="2:8" ht="51.75" customHeight="1">
      <c r="C138" s="181"/>
      <c r="D138" s="181"/>
      <c r="E138" s="181"/>
      <c r="F138" s="181"/>
      <c r="G138" s="181"/>
      <c r="H138" s="181"/>
    </row>
  </sheetData>
  <pageMargins left="0.74803149606299213" right="0.15748031496062992" top="0.62992125984251968" bottom="0.86614173228346458" header="0.15748031496062992" footer="0.27559055118110237"/>
  <pageSetup paperSize="9" scale="68" fitToHeight="0" orientation="portrait" useFirstPageNumber="1" r:id="rId1"/>
  <headerFooter alignWithMargins="0">
    <oddFooter>&amp;CPage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Electricity</vt:lpstr>
      <vt:lpstr>Water</vt:lpstr>
      <vt:lpstr>Refuse</vt:lpstr>
      <vt:lpstr>Sewer</vt:lpstr>
      <vt:lpstr>New Assessment Rates</vt:lpstr>
      <vt:lpstr>Electricity!Print_Area</vt:lpstr>
      <vt:lpstr>'New Assessment Rates'!Print_Area</vt:lpstr>
      <vt:lpstr>Electricity!Print_Titles</vt:lpstr>
      <vt:lpstr>Refuse!Print_Titles</vt:lpstr>
      <vt:lpstr>Water!Print_Titles</vt:lpstr>
    </vt:vector>
  </TitlesOfParts>
  <Company>Govan Mbeki Municipality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noreen.n</dc:creator>
  <cp:lastModifiedBy>Mike Mashilo</cp:lastModifiedBy>
  <cp:lastPrinted>2024-06-03T06:16:04Z</cp:lastPrinted>
  <dcterms:created xsi:type="dcterms:W3CDTF">2005-04-14T08:24:47Z</dcterms:created>
  <dcterms:modified xsi:type="dcterms:W3CDTF">2024-07-01T14:18:20Z</dcterms:modified>
</cp:coreProperties>
</file>